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ver" sheetId="1" r:id="rId4"/>
    <sheet name="Input" sheetId="2" r:id="rId5"/>
    <sheet name="Metodo_Flussi_Cassa_DCF" sheetId="3" r:id="rId6"/>
    <sheet name="Metodo_Patrimoniale_Misto" sheetId="4" r:id="rId7"/>
  </sheets>
  <definedNames>
    <definedName name="CD">'Input'!$F$12</definedName>
    <definedName name="CoName">'Input'!$F$6</definedName>
    <definedName name="CYE">'Input'!$F$7</definedName>
    <definedName name="DealDate">'Input'!$F$8</definedName>
    <definedName name="Growth">'Metodo_Flussi_Cassa_DCF'!$F$62</definedName>
    <definedName name="Stub">'Input'!$F$9</definedName>
    <definedName name="WACC">'Metodo_Flussi_Cassa_DCF'!$F$161</definedName>
    <definedName name="Wps">'Metodo_Flussi_Cassa_DCF'!$F$125</definedName>
    <definedName name="_xlnm.Print_Area" localSheetId="0">'Cover'!$A$1:$K$30</definedName>
    <definedName name="_xlnm.Print_Area" localSheetId="1">'Input'!$A$1:$O$92</definedName>
    <definedName name="_xlnm.Print_Area" localSheetId="2">'Metodo_Flussi_Cassa_DCF'!$A$1:$O$163</definedName>
    <definedName name="_xlnm.Print_Area" localSheetId="3">'Metodo_Patrimoniale_Misto'!$A$1:$S$76</definedName>
  </definedNames>
  <calcPr calcId="999999" calcMode="auto" calcCompleted="0" fullCalcOnLoad="1"/>
</workbook>
</file>

<file path=xl/comments2.xml><?xml version="1.0" encoding="utf-8"?>
<comments xmlns="http://schemas.openxmlformats.org/spreadsheetml/2006/main">
  <authors>
    <author>Author</author>
  </authors>
  <commentList>
    <comment ref="D26" authorId="0">
      <text>
        <r>
          <rPr>
            <rFont val="Tahoma"/>
            <b val="true"/>
            <i val="false"/>
            <strike val="false"/>
            <color rgb="FF000000"/>
            <sz val="9"/>
            <u val="none"/>
          </rPr>
          <t xml:space="preserve">Ricavi derivanti dall'attività caratteristica dell'azienda (produzione / erogazione di servizi) come indicati in bilancio secondo il principio di competenza economica</t>
        </r>
        <r>
          <rPr>
            <rFont val="Tahoma"/>
            <b val="false"/>
            <i val="false"/>
            <strike val="false"/>
            <color rgb="FF000000"/>
            <sz val="9"/>
            <u val="none"/>
          </rPr>
          <t xml:space="preserve">
</t>
        </r>
      </text>
    </comment>
    <comment ref="D27" authorId="0">
      <text>
        <r>
          <rPr>
            <rFont val="Tahoma"/>
            <b val="true"/>
            <i val="false"/>
            <strike val="false"/>
            <color rgb="FF000000"/>
            <sz val="9"/>
            <u val="none"/>
          </rPr>
          <t xml:space="preserve">Altri ricavi e componenti positivi di reddito che derivano da attività secondarie dell'azienda. A titolo esemplificativo e non esaustivo in questa categoria tipicamente rientrano (i) gli affitti attivi di terreni, fabbricati, impianti, macchinari e i canoni attivi e royalty da brevetti, marchi, diritti d’autore (ii) le plusvalenze di natura non finanziaria (come alienazioni di cespiti), (iii) ricavi e proventi diversi come rimborsi spese, ricavi per l'acquisizione a titolo definitivo di caparre, rimborsi assicurativi e liberalità ricevute in denaro e in natura e (iv) contributi in conto esercizio</t>
        </r>
      </text>
    </comment>
    <comment ref="D30" authorId="0">
      <text>
        <r>
          <rPr>
            <rFont val="Tahoma"/>
            <b val="true"/>
            <i val="false"/>
            <strike val="false"/>
            <color rgb="FF000000"/>
            <sz val="9"/>
            <u val="none"/>
          </rPr>
          <t xml:space="preserve">Rappresenta la quota parte di consumo economico-tecnico figurativo dei beni materiali / immateriali di competenza di ogni periodo amministrativo</t>
        </r>
      </text>
    </comment>
    <comment ref="D32" authorId="0">
      <text>
        <r>
          <rPr>
            <rFont val="Tahoma"/>
            <b val="true"/>
            <i val="false"/>
            <strike val="false"/>
            <color rgb="FF000000"/>
            <sz val="9"/>
            <u val="none"/>
          </rPr>
          <t xml:space="preserve">Tale figura di reddito rappresenta il cd. "reddito operativo" o EBIT dell'azienda. Tale voce coglie la redditività derivante dalla gestione ordinaria, ossia prima di ogni componente di natura finanziaria</t>
        </r>
      </text>
    </comment>
    <comment ref="D38" authorId="0">
      <text>
        <r>
          <rPr>
            <rFont val="Tahoma"/>
            <b val="true"/>
            <i val="false"/>
            <strike val="false"/>
            <color rgb="FF000000"/>
            <sz val="9"/>
            <u val="none"/>
          </rPr>
          <t xml:space="preserve">Imposte di pertinenza di ciascun esercizio iscritte nel conto economico</t>
        </r>
      </text>
    </comment>
    <comment ref="D40" authorId="0">
      <text>
        <r>
          <rPr>
            <rFont val="Tahoma"/>
            <b val="true"/>
            <i val="false"/>
            <strike val="false"/>
            <color rgb="FF000000"/>
            <sz val="9"/>
            <u val="none"/>
          </rPr>
          <t xml:space="preserve">Rappresenta il risultato economico di esercizio di pertinenza degli azionisti</t>
        </r>
      </text>
    </comment>
    <comment ref="D46" authorId="0">
      <text>
        <r>
          <rPr>
            <rFont val="Tahoma"/>
            <b val="true"/>
            <i val="false"/>
            <strike val="false"/>
            <color rgb="FF000000"/>
            <sz val="9"/>
            <u val="none"/>
          </rPr>
          <t xml:space="preserve">Tipicamente il valore di prodotti finiti / semilavorati e materie prime indicate nel bilancio di esercizio</t>
        </r>
      </text>
    </comment>
    <comment ref="D48" authorId="0">
      <text>
        <r>
          <rPr>
            <rFont val="Tahoma"/>
            <b val="true"/>
            <i val="false"/>
            <strike val="false"/>
            <color rgb="FF000000"/>
            <sz val="9"/>
            <u val="none"/>
          </rPr>
          <t xml:space="preserve">Tale voce di bilancio include, principalmente, sia i crediti commerciali sia i crediti tributari </t>
        </r>
      </text>
    </comment>
    <comment ref="D50" authorId="0">
      <text>
        <r>
          <rPr>
            <rFont val="Tahoma"/>
            <b val="true"/>
            <i val="false"/>
            <strike val="false"/>
            <color rgb="FF000000"/>
            <sz val="9"/>
            <u val="none"/>
          </rPr>
          <t xml:space="preserve">Include il valore della cassa / disponibilità liquide</t>
        </r>
      </text>
    </comment>
    <comment ref="D52" authorId="0">
      <text>
        <r>
          <rPr>
            <rFont val="Tahoma"/>
            <b val="true"/>
            <i val="false"/>
            <strike val="false"/>
            <color rgb="FF000000"/>
            <sz val="9"/>
            <u val="none"/>
          </rPr>
          <t xml:space="preserve">Voce di stato patrimoniale iscritta tra le Immobilizzazioni Immateriali. Tipicamente emerge in sede di consolidamento allorquando una società è stata acquisita ad un valore maggiore rispetto al proprio patrimonio netto contabile</t>
        </r>
      </text>
    </comment>
    <comment ref="D54" authorId="0">
      <text>
        <r>
          <rPr>
            <rFont val="Tahoma"/>
            <b val="true"/>
            <i val="false"/>
            <strike val="false"/>
            <color rgb="FF000000"/>
            <sz val="9"/>
            <u val="none"/>
          </rPr>
          <t xml:space="preserve">Tipicamente include in società partecipate in misura minoritaria</t>
        </r>
      </text>
    </comment>
    <comment ref="D56" authorId="0">
      <text>
        <r>
          <rPr>
            <rFont val="Tahoma"/>
            <b val="true"/>
            <i val="false"/>
            <strike val="false"/>
            <color rgb="FF000000"/>
            <sz val="9"/>
            <u val="none"/>
          </rPr>
          <t xml:space="preserve">Tipicamente include marchi / brevetti, l'eventuale avviamento e costi capitalizzati </t>
        </r>
      </text>
    </comment>
    <comment ref="D58" authorId="0">
      <text>
        <r>
          <rPr>
            <rFont val="Tahoma"/>
            <b val="true"/>
            <i val="false"/>
            <strike val="false"/>
            <color rgb="FF000000"/>
            <sz val="9"/>
            <u val="none"/>
          </rPr>
          <t xml:space="preserve">Tipicamente include terreni, fabbricati, immobili strumentali all'esercizio dell'impresa</t>
        </r>
      </text>
    </comment>
    <comment ref="D61" authorId="0">
      <text>
        <r>
          <rPr>
            <rFont val="Tahoma"/>
            <b val="true"/>
            <i val="false"/>
            <strike val="false"/>
            <color rgb="FF000000"/>
            <sz val="9"/>
            <u val="none"/>
          </rPr>
          <t xml:space="preserve">E' il valore contabile del capitale conferito o apportato dagli azionisti, integrato dei risultati di esercizio (utile / perdita) degli anni precedenti e diminuito in funzione dei dividendi distribuiti (ove presenti)</t>
        </r>
      </text>
    </comment>
    <comment ref="D64" authorId="0">
      <text>
        <r>
          <rPr>
            <rFont val="Tahoma"/>
            <b val="true"/>
            <i val="false"/>
            <strike val="false"/>
            <color rgb="FF000000"/>
            <sz val="9"/>
            <u val="none"/>
          </rPr>
          <t xml:space="preserve">Rappresentano i debiti commerciali, ossia connessi alla normale operatività dell'azienda</t>
        </r>
      </text>
    </comment>
    <comment ref="D68" authorId="0">
      <text>
        <r>
          <rPr>
            <rFont val="Tahoma"/>
            <b val="true"/>
            <i val="false"/>
            <strike val="false"/>
            <color rgb="FF000000"/>
            <sz val="9"/>
            <u val="none"/>
          </rPr>
          <t xml:space="preserve">Rappresentano i debiti verso le banche finanziatrici che generano un interesse passivo a carico della società</t>
        </r>
      </text>
    </comment>
    <comment ref="D72" authorId="0">
      <text>
        <r>
          <rPr>
            <rFont val="Tahoma"/>
            <b val="true"/>
            <i val="false"/>
            <strike val="false"/>
            <color rgb="FF000000"/>
            <sz val="9"/>
            <u val="none"/>
          </rPr>
          <t xml:space="preserve">Debiti verso il fisco connessi all'ordinaria operatività</t>
        </r>
      </text>
    </comment>
  </commentList>
</comments>
</file>

<file path=xl/sharedStrings.xml><?xml version="1.0" encoding="utf-8"?>
<sst xmlns="http://schemas.openxmlformats.org/spreadsheetml/2006/main" uniqueCount="161">
  <si>
    <t>Financial Models</t>
  </si>
  <si>
    <t>Strictly private and confidential</t>
  </si>
  <si>
    <t>Input</t>
  </si>
  <si>
    <t>cell value here</t>
  </si>
  <si>
    <t>Nome della Società</t>
  </si>
  <si>
    <t>Rossi_SpA</t>
  </si>
  <si>
    <t>Data ultimo bilancio disponibile</t>
  </si>
  <si>
    <t>Data della valutazione</t>
  </si>
  <si>
    <t>Periodo Infrannuale</t>
  </si>
  <si>
    <t>Valuta di riferimento</t>
  </si>
  <si>
    <t>EUR</t>
  </si>
  <si>
    <t>Denomination</t>
  </si>
  <si>
    <t>Currency denomination</t>
  </si>
  <si>
    <t>CD</t>
  </si>
  <si>
    <t>Dati Contabili</t>
  </si>
  <si>
    <t>ISTRUZIONI</t>
  </si>
  <si>
    <t>- Completare la tabella sottostante inserendo i dati contabili come riportati nel bilancio di esercizio degli ultimi 3 anni ed espressi in euro
- Qualora disponibile, il bilancio da assumere a riferimento è il Bilancio Consolidato (ossia il bilancio che rappresenta un gruppo di società come se fosse un'unica entità economica), in caso contrario il Bilancio Separato (o chiamato semplicemente "Bilancio di Esercizio") è il documento contabile cui fare riferimento
- Si precisa che i dati richiesti rappresentano solo le voci chiave necessarie per implementare i modelli di valutazione. Non viene quindi richiesto di inserire tutti i dati contenuti nel bilancio di esercizio
- Per facilitare la compilazione, si segnala che per ogni voce è stata affiancata la relativa codifica come da schema di conto economico e/o stato patrimoniale civilistico ove presente (es. "A.1" per la voce "Ricavi delle vendite e prestazioni")</t>
  </si>
  <si>
    <r>
      <t xml:space="preserve">CONTO ECONOMICO</t>
    </r>
    <r>
      <rPr>
        <rFont val="Garamond"/>
        <b val="true"/>
        <i val="false"/>
        <strike val="false"/>
        <color rgb="FF000000"/>
        <sz val="8"/>
        <u val="none"/>
      </rPr>
      <t xml:space="preserve"> (euro)</t>
    </r>
  </si>
  <si>
    <t>Dati in Euro</t>
  </si>
  <si>
    <t>Ricavi vendite e prestazioni (voce A.1)</t>
  </si>
  <si>
    <t>Altri ricavi (voce A.5)</t>
  </si>
  <si>
    <t>Totale Ricavi</t>
  </si>
  <si>
    <t>Totale Ammortamenti e svalutazioni (voce B.10)</t>
  </si>
  <si>
    <t>Differenza tra valore e costi della produzione (Differenza A-B)</t>
  </si>
  <si>
    <t>Totale Proventi / Oneri Straordinari</t>
  </si>
  <si>
    <t>Risultato Prima delle Imposte</t>
  </si>
  <si>
    <t>Totale Imposte sul reddito correnti, differite e anticipate (voce 20)</t>
  </si>
  <si>
    <t>Utile / Perdita di Esercizio (voce 21)</t>
  </si>
  <si>
    <r>
      <t xml:space="preserve">STATO PATRIMONIALE </t>
    </r>
    <r>
      <rPr>
        <rFont val="Garamond"/>
        <b val="true"/>
        <i val="false"/>
        <strike val="false"/>
        <color rgb="FF000000"/>
        <sz val="8"/>
        <u val="none"/>
      </rPr>
      <t xml:space="preserve">(euro)</t>
    </r>
  </si>
  <si>
    <t>Attivo</t>
  </si>
  <si>
    <t>Totale Rimanenze di Magazzino (voce C.I.)</t>
  </si>
  <si>
    <t>Totale Crediti (voce C.II.)</t>
  </si>
  <si>
    <t>Totale Disponibilità Liquide (voce C.IV.)</t>
  </si>
  <si>
    <t>Avviamento (voce B.I.5.)</t>
  </si>
  <si>
    <t>Immobilizzazioni Finanziarie (voce. III)</t>
  </si>
  <si>
    <t>Immobilizzazioni Immateriali (voce. III)</t>
  </si>
  <si>
    <t>Immobilizzazioni Materiali (voce. III)</t>
  </si>
  <si>
    <t>Passivo</t>
  </si>
  <si>
    <t>Patrimonio Netto Consolidato (voce A)</t>
  </si>
  <si>
    <t>- di cui Patrimonio Netto di competenza di terzi</t>
  </si>
  <si>
    <t>Totale Debiti verso Fornitori (voce D.7.)</t>
  </si>
  <si>
    <t>- di cui esigibili entro esercizio</t>
  </si>
  <si>
    <t>- di cui esigibili oltre esercizio</t>
  </si>
  <si>
    <t>Totale Debiti verso Banche (voce D.4.)</t>
  </si>
  <si>
    <t>Totale Debiti Tributari (voce D.12.)</t>
  </si>
  <si>
    <t>Metodo dei Flussi di Cassa Attualizzati</t>
  </si>
  <si>
    <t>Descrizione del metodo valutativo</t>
  </si>
  <si>
    <t xml:space="preserve">Secondo il criterio finanziario dei flussi di cassa attualizzati (comunemente denomincato "discount cash flow" o "DCF"), il valore di un complesso aziendale è funzione dei flussi di cassa futuri che esso è in grado di generare. Il criterio in parola, infatti, si basa sull’attualizzazione, a un tasso rappresentativo del costo medio ponderato del capitale (“weighted average cost of capital”, in breve, “wacc”), dei flussi di cassa annui “disponibili” (free cash flow o flussi di cassa operativi) attesi per il complesso aziendale oggetto di valutazione. 
In particolare, il valore del capitale investito netto (enterprise value o “EV”) di un’impresa derivante dall’applicazione del criterio finanziario unlevered è il risultato della sommatoria dei seguenti elementi:
1) valore attuale dei flussi di cassa operativi “disponibili” per l’azionista, stimati per un periodo limitato di anni (n) di previsione analitica. I flussi in parola rappresentano le risorse finanziarie che si stima potranno essere generate, al netto d’imposta, dalla gestione operativa del complesso aziendale oggetto di valutazione. Tali flussi non includono componenti di natura finanziaria (sono cioè flussi unlevered);
2) valore attuale, alla data di riferimento della stima, del terminal value (“TV” nell’algoritmo di calcolo).
Il valore in parola rappresenta l’enterprise value (capitale investito netto) dell’azienda al termine dell’orizzonte temporale di previsione analitica. Il terminal value, nella metodica valutativa considerata, è funzione del valore capitalizzato dei flussi di cassa operativi disponibili che l’azienda potrà generare in “perpetuità” nel periodo successivo a quello di previsione analitica. Il terminal value è stimato capitalizzando lungo un orizzonte temporale indefinito il flusso di cassa atteso per il periodo successivo all’ultimo di previsione analitica
</t>
  </si>
  <si>
    <t>Informazioni Generali</t>
  </si>
  <si>
    <t>Ricavi delle vendite e altri ricavi</t>
  </si>
  <si>
    <t>Reddito Operativo (Differenza voce A-B)</t>
  </si>
  <si>
    <t>Ammortamenti e Svalutazione (voce 10)</t>
  </si>
  <si>
    <t>Crediti Commerciali</t>
  </si>
  <si>
    <t>Magazzino</t>
  </si>
  <si>
    <t>Debiti Commerciali</t>
  </si>
  <si>
    <t>Crediti / Debiti Tributari</t>
  </si>
  <si>
    <t>Totale Capitale Circolante</t>
  </si>
  <si>
    <t>Diminuzione (Incremento) del Capitale Circolante</t>
  </si>
  <si>
    <t>Imposte sul reddito d'esercizio</t>
  </si>
  <si>
    <t>Investimenti</t>
  </si>
  <si>
    <t>Risultato d'esercizio (utile / perdita)</t>
  </si>
  <si>
    <t>Ammortamento Avviamento (se esitente)</t>
  </si>
  <si>
    <t>Oneri / Proventi Straordinari (Voce E)</t>
  </si>
  <si>
    <t>Ultimo Dato</t>
  </si>
  <si>
    <t>Running</t>
  </si>
  <si>
    <t>Debito verso Banche</t>
  </si>
  <si>
    <t>Altro debito finanziario (eg. scoperto c/c)</t>
  </si>
  <si>
    <t xml:space="preserve">Totale Indebitamento Finanziario </t>
  </si>
  <si>
    <t>Disponibilità liquide (cassa e altri valori)</t>
  </si>
  <si>
    <t>Indebitamento Finanziario Netto (Cassa Netta)</t>
  </si>
  <si>
    <t>Patrimonio Netto Contabile</t>
  </si>
  <si>
    <t>Avviamento</t>
  </si>
  <si>
    <t>Numero di Azioni / Quote Emesse</t>
  </si>
  <si>
    <t>Valore Contabile Minoranze (se presenti)</t>
  </si>
  <si>
    <t>Valore contabili imprese collegate (se presenti)</t>
  </si>
  <si>
    <t>Revenue growth</t>
  </si>
  <si>
    <t>EBIT Margin</t>
  </si>
  <si>
    <t>Capex as % of sales</t>
  </si>
  <si>
    <t>Capex / Depn (x)</t>
  </si>
  <si>
    <t>Effectiv tax rate on operation (EBIT)</t>
  </si>
  <si>
    <t>Capitale Circolante % Ricavi</t>
  </si>
  <si>
    <t>Net Income Margin</t>
  </si>
  <si>
    <t>Input Valutativi</t>
  </si>
  <si>
    <t>Tasso Risk-Free Italia</t>
  </si>
  <si>
    <t>Equity market risk premium</t>
  </si>
  <si>
    <t>Coefficiente Beta</t>
  </si>
  <si>
    <t>Small Size Premium</t>
  </si>
  <si>
    <t>Credit market risk premium</t>
  </si>
  <si>
    <t xml:space="preserve">Aliquota IRES </t>
  </si>
  <si>
    <t>Target D/D+E (at market value)</t>
  </si>
  <si>
    <t>Perpetuity growth rate</t>
  </si>
  <si>
    <t>Growth</t>
  </si>
  <si>
    <t xml:space="preserve">Valutazione con il Metodo dei Flussi di Cassa </t>
  </si>
  <si>
    <t>TV</t>
  </si>
  <si>
    <t>Costi Operativi</t>
  </si>
  <si>
    <t>EBITDA</t>
  </si>
  <si>
    <t>Capital Circolante</t>
  </si>
  <si>
    <t>% Ricavi</t>
  </si>
  <si>
    <t>Flusso di Cassa derivante dall'Attività Operativa</t>
  </si>
  <si>
    <t xml:space="preserve">Imposte </t>
  </si>
  <si>
    <t>Flusso di Cassa Netto dell'Attività Operativa</t>
  </si>
  <si>
    <t>Fattore di Sconto</t>
  </si>
  <si>
    <t>Valore a regime (Terminal Value)</t>
  </si>
  <si>
    <t>Implied EV/EBITDA multiple</t>
  </si>
  <si>
    <t>Terminal EBITDA</t>
  </si>
  <si>
    <t>Valore Attività Operativa (EV)</t>
  </si>
  <si>
    <t xml:space="preserve"> - di cui periodo di stima analitico</t>
  </si>
  <si>
    <t xml:space="preserve"> - di cui valore a regime</t>
  </si>
  <si>
    <t>Aggiustamenti</t>
  </si>
  <si>
    <t>(Indebitamento Finanziario Netto) Cassa Netta</t>
  </si>
  <si>
    <t>Valore del Capitale Economico (Equity)</t>
  </si>
  <si>
    <t>Analisi di Sensitività</t>
  </si>
  <si>
    <t>Model Input</t>
  </si>
  <si>
    <t>Table Input</t>
  </si>
  <si>
    <t>Increment</t>
  </si>
  <si>
    <t>WACC</t>
  </si>
  <si>
    <t>50bps</t>
  </si>
  <si>
    <t>20bps</t>
  </si>
  <si>
    <t>Check</t>
  </si>
  <si>
    <t>Calcolo del Tasso di Sconto</t>
  </si>
  <si>
    <t>Tasso per investimenti prvi di rischio (risk-free)</t>
  </si>
  <si>
    <t>Adjusted beta</t>
  </si>
  <si>
    <t>Ke</t>
  </si>
  <si>
    <t>Marginal tax rate</t>
  </si>
  <si>
    <t>Kd</t>
  </si>
  <si>
    <t>Target E/D+E (at market value)</t>
  </si>
  <si>
    <t>Costo del Capitale (Wacc)</t>
  </si>
  <si>
    <t>Metodo Misto Patrimoniale Reddituale</t>
  </si>
  <si>
    <t xml:space="preserve">Il criterio residual income (o metodo misto patrimoniale-reddituale) stima il valore di un’azienda come somma del suo patrimonio netto rettificato, espresso a valori correnti, e del valore attuale del “differenziale di reddito”, inteso come differenza tra il reddito netto atteso e la remunerazione del capitale giudicata soddisfacente rispetto al tipo di investimento considerato. Si tratta, come riferito, di un criterio misto patrimoniale-reddituale, sviluppato in logica equity side. 
Nella versione più frequentemente adottata nella prassi, ampiamente diffusa in Italia, il criterio è applicato in modo “puntuale”, cioè calcolando i “differenziali di reddito” attesi per ciascun periodo di previsione analitica (n). Tali “differenziali”, se positivi, sono attualizzati ad un tasso rappresentativo del rendimento del capitale di rischio Ke. 
</t>
  </si>
  <si>
    <t>Dati</t>
  </si>
  <si>
    <t>Metodo Patrimoniale Misto</t>
  </si>
  <si>
    <t>Ricavi</t>
  </si>
  <si>
    <t>% Risultato d'esercizio sui ricavi</t>
  </si>
  <si>
    <t>Aggiustmenti</t>
  </si>
  <si>
    <t>- Ammortamento avviamento</t>
  </si>
  <si>
    <t>- Oneri / Proventi Straordinari (Voce E)</t>
  </si>
  <si>
    <t>Effetto Fiscale</t>
  </si>
  <si>
    <t>Aliquota IRES</t>
  </si>
  <si>
    <t>Risultato d'esercizio Normalizzato</t>
  </si>
  <si>
    <t>Crescita Risultato d'Esercizio Normalizzato</t>
  </si>
  <si>
    <t>% Risultato d'Esercizio Normlaizzato</t>
  </si>
  <si>
    <t>Risultato d'esercizio atteso normalizzato per calcolo</t>
  </si>
  <si>
    <t>Patrimonio Netto (PN) Contabile</t>
  </si>
  <si>
    <t>Valore Avviamento</t>
  </si>
  <si>
    <t>Patrimonio Netto Rettificato</t>
  </si>
  <si>
    <t>PN Rettificato Inizio Anno</t>
  </si>
  <si>
    <t>Reddito Prodotto</t>
  </si>
  <si>
    <t>Dividendi</t>
  </si>
  <si>
    <t>Reddito Figurativo (i.e., remunerazione del capitale soddidfacente)</t>
  </si>
  <si>
    <t>Costo del Capitale Di Rischio (Equity) - Ke</t>
  </si>
  <si>
    <t>Tasso per investimenti privi di rischio (risk-free)</t>
  </si>
  <si>
    <t>Risultato Figurativo per Calcolo</t>
  </si>
  <si>
    <t>Differenziale di Reddito (Sovra / Sotto Reddito)</t>
  </si>
  <si>
    <t>Fattore Attualizzazione (Costo del Capitale di Rischio - Ke)</t>
  </si>
  <si>
    <t>Fattore Attualizzazione (Risk Free - Rf)</t>
  </si>
  <si>
    <t>Sovra (Sotto) Reddito Attualizzato</t>
  </si>
  <si>
    <t>Somma Anno 1-5</t>
  </si>
  <si>
    <t>Costo del Capitale</t>
  </si>
  <si>
    <t xml:space="preserve">Crescita </t>
  </si>
  <si>
    <t>PV TV</t>
  </si>
  <si>
    <t>Valore Del Capitale (Equity)</t>
  </si>
</sst>
</file>

<file path=xl/styles.xml><?xml version="1.0" encoding="utf-8"?>
<styleSheet xmlns="http://schemas.openxmlformats.org/spreadsheetml/2006/main" xml:space="preserve">
  <numFmts count="16">
    <numFmt numFmtId="164" formatCode="#,##0.0_);\(#,##0.0\);\-\-_)"/>
    <numFmt numFmtId="165" formatCode="0.0%"/>
    <numFmt numFmtId="166" formatCode="0_);&quot;nm&quot;_);0_);* @_)"/>
    <numFmt numFmtId="167" formatCode="[$-410]d\-mmm\-yy;@"/>
    <numFmt numFmtId="168" formatCode="#,##0_);\(#,##0\);\-\-_)"/>
    <numFmt numFmtId="169" formatCode="#,##0.0"/>
    <numFmt numFmtId="170" formatCode="0.00%_);\(0.00%\);\-\-&quot;%&quot;_);* @_)"/>
    <numFmt numFmtId="171" formatCode="0.0%_);\(0.0%\);\-\-&quot;%&quot;_);* @_)"/>
    <numFmt numFmtId="172" formatCode="#,##0.00_);\(#,##0.00\);\-\-_)"/>
    <numFmt numFmtId="173" formatCode="0.0&quot;x&quot;_);\(0.0&quot;x&quot;\);\-\-&quot;x&quot;_);* @_)"/>
    <numFmt numFmtId="174" formatCode="#,##0.0_);\(#,##0.0\);\-\-_);_)"/>
    <numFmt numFmtId="175" formatCode="#,##0.0_);\(#,##0.0\);\-_);"/>
    <numFmt numFmtId="176" formatCode="#,##0_);\(#,##0\);\-\-_);_)"/>
    <numFmt numFmtId="177" formatCode="#,##0.0\x;&quot;nm&quot;_x"/>
    <numFmt numFmtId="178" formatCode="#,##0_);\(#,##0\);\-_)"/>
    <numFmt numFmtId="179" formatCode="#,##0.00\x;&quot;nm&quot;_x"/>
  </numFmts>
  <fonts count="21">
    <font>
      <b val="0"/>
      <i val="0"/>
      <strike val="0"/>
      <u val="none"/>
      <sz val="8"/>
      <color rgb="FF000000"/>
      <name val="Garamond"/>
    </font>
    <font>
      <b val="1"/>
      <i val="0"/>
      <strike val="0"/>
      <u val="none"/>
      <sz val="11"/>
      <color rgb="FF000000"/>
      <name val="Calibri"/>
    </font>
    <font>
      <b val="0"/>
      <i val="0"/>
      <strike val="0"/>
      <u val="none"/>
      <sz val="8"/>
      <color rgb="FFFF0000"/>
      <name val="Garamond"/>
    </font>
    <font>
      <b val="0"/>
      <i val="1"/>
      <strike val="0"/>
      <u val="none"/>
      <sz val="8"/>
      <color rgb="FF000000"/>
      <name val="Garamond"/>
    </font>
    <font>
      <b val="1"/>
      <i val="0"/>
      <strike val="0"/>
      <u val="none"/>
      <sz val="8"/>
      <color rgb="FF000000"/>
      <name val="Garamond"/>
    </font>
    <font>
      <b val="1"/>
      <i val="1"/>
      <strike val="0"/>
      <u val="none"/>
      <sz val="8"/>
      <color rgb="FF000000"/>
      <name val="Garamond"/>
    </font>
    <font>
      <b val="0"/>
      <i val="0"/>
      <strike val="0"/>
      <u val="none"/>
      <sz val="8"/>
      <color rgb="FF0000CC"/>
      <name val="Garamond"/>
    </font>
    <font>
      <b val="0"/>
      <i val="1"/>
      <strike val="0"/>
      <u val="none"/>
      <sz val="8"/>
      <color rgb="FFFF0000"/>
      <name val="Garamond"/>
    </font>
    <font>
      <b val="1"/>
      <i val="0"/>
      <strike val="0"/>
      <u val="none"/>
      <sz val="8"/>
      <color rgb="FF0000CC"/>
      <name val="Garamond"/>
    </font>
    <font>
      <b val="0"/>
      <i val="0"/>
      <strike val="0"/>
      <u val="none"/>
      <sz val="8"/>
      <color rgb="FFFFFFFF"/>
      <name val="Garamond"/>
    </font>
    <font>
      <b val="1"/>
      <i val="0"/>
      <strike val="0"/>
      <u val="none"/>
      <sz val="8"/>
      <color rgb="FF0000FF"/>
      <name val="Garamond"/>
    </font>
    <font>
      <b val="1"/>
      <i val="0"/>
      <strike val="0"/>
      <u val="single"/>
      <sz val="12"/>
      <color rgb="FF000000"/>
      <name val="Garamond"/>
    </font>
    <font>
      <b val="1"/>
      <i val="0"/>
      <strike val="0"/>
      <u val="none"/>
      <sz val="11"/>
      <color rgb="FF000000"/>
      <name val="Garamond"/>
    </font>
    <font>
      <b val="0"/>
      <i val="0"/>
      <strike val="0"/>
      <u val="none"/>
      <sz val="8"/>
      <color rgb="FF0000FF"/>
      <name val="Garamond"/>
    </font>
    <font>
      <b val="1"/>
      <i val="0"/>
      <strike val="0"/>
      <u val="none"/>
      <sz val="8"/>
      <color rgb="FFFF0000"/>
      <name val="Garamond"/>
    </font>
    <font>
      <b val="1"/>
      <i val="0"/>
      <strike val="0"/>
      <u val="none"/>
      <sz val="11"/>
      <color rgb="FFFF0000"/>
      <name val="Calibri"/>
    </font>
    <font>
      <b val="1"/>
      <i val="0"/>
      <strike val="0"/>
      <u val="none"/>
      <sz val="8"/>
      <color rgb="FF0582BE"/>
      <name val="Garamond"/>
    </font>
    <font>
      <b val="1"/>
      <i val="0"/>
      <strike val="0"/>
      <u val="single"/>
      <sz val="8"/>
      <color rgb="FF000000"/>
      <name val="Garamond"/>
    </font>
    <font>
      <b val="1"/>
      <i val="0"/>
      <strike val="0"/>
      <u val="none"/>
      <sz val="8"/>
      <color rgb="FFFFFFFF"/>
      <name val="Garamond"/>
    </font>
    <font>
      <b val="1"/>
      <i val="1"/>
      <strike val="0"/>
      <u val="none"/>
      <sz val="8"/>
      <color rgb="FFFF0000"/>
      <name val="Garamond"/>
    </font>
    <font>
      <b val="1"/>
      <i val="0"/>
      <strike val="0"/>
      <u val="none"/>
      <sz val="9"/>
      <color rgb="FFFFFFFF"/>
      <name val="Garamond"/>
    </font>
  </fonts>
  <fills count="10">
    <fill>
      <patternFill patternType="none"/>
    </fill>
    <fill>
      <patternFill patternType="gray125">
        <fgColor rgb="FFFFFFFF"/>
        <bgColor rgb="FF000000"/>
      </patternFill>
    </fill>
    <fill>
      <patternFill patternType="none"/>
    </fill>
    <fill>
      <patternFill patternType="solid">
        <fgColor rgb="FFFFFFCC"/>
        <bgColor rgb="FFFFFFFF"/>
      </patternFill>
    </fill>
    <fill>
      <patternFill patternType="solid">
        <fgColor rgb="FFDAEEF3"/>
        <bgColor rgb="FFFFFFFF"/>
      </patternFill>
    </fill>
    <fill>
      <patternFill patternType="solid">
        <fgColor rgb="FFF2F2F2"/>
        <bgColor rgb="FFFFFFFF"/>
      </patternFill>
    </fill>
    <fill>
      <patternFill patternType="solid">
        <fgColor rgb="FFD8D8D8"/>
        <bgColor rgb="FFFFFFFF"/>
      </patternFill>
    </fill>
    <fill>
      <patternFill patternType="solid">
        <fgColor rgb="FFDBE5F1"/>
        <bgColor rgb="FFFFFFFF"/>
      </patternFill>
    </fill>
    <fill>
      <patternFill patternType="solid">
        <fgColor rgb="FFBFBFBF"/>
        <bgColor rgb="FFFFFFFF"/>
      </patternFill>
    </fill>
    <fill>
      <patternFill patternType="solid">
        <fgColor rgb="FF1F497D"/>
        <bgColor rgb="FFFFFFFF"/>
      </patternFill>
    </fill>
  </fills>
  <borders count="37">
    <border/>
    <border>
      <top style="thin">
        <color rgb="FF000000"/>
      </top>
    </border>
    <border>
      <bottom style="thin">
        <color rgb="FF000000"/>
      </bottom>
    </border>
    <border>
      <top style="thin">
        <color rgb="FF000000"/>
      </top>
      <bottom style="double">
        <color rgb="FF000000"/>
      </bottom>
    </border>
    <border>
      <left style="dotted">
        <color rgb="FFD8D8D8"/>
      </left>
      <right style="dotted">
        <color rgb="FFD8D8D8"/>
      </right>
      <top style="dotted">
        <color rgb="FFD8D8D8"/>
      </top>
      <bottom style="dotted">
        <color rgb="FFD8D8D8"/>
      </bottom>
    </border>
    <border>
      <right style="thin">
        <color rgb="FF000000"/>
      </right>
    </border>
    <border>
      <bottom style="thin">
        <color rgb="FF0582BE"/>
      </bottom>
    </border>
    <border>
      <left style="dotted">
        <color rgb="FF000000"/>
      </left>
      <top style="dotted">
        <color rgb="FF000000"/>
      </top>
    </border>
    <border>
      <top style="dotted">
        <color rgb="FF000000"/>
      </top>
    </border>
    <border>
      <right style="dotted">
        <color rgb="FF000000"/>
      </right>
      <top style="dotted">
        <color rgb="FF000000"/>
      </top>
    </border>
    <border>
      <left style="dotted">
        <color rgb="FF000000"/>
      </left>
    </border>
    <border>
      <right style="dotted">
        <color rgb="FF000000"/>
      </right>
    </border>
    <border>
      <left style="dotted">
        <color rgb="FF000000"/>
      </left>
      <bottom style="dotted">
        <color rgb="FF000000"/>
      </bottom>
    </border>
    <border>
      <bottom style="dotted">
        <color rgb="FF000000"/>
      </bottom>
    </border>
    <border>
      <right style="dotted">
        <color rgb="FF000000"/>
      </right>
      <bottom style="dotted">
        <color rgb="FF000000"/>
      </bottom>
    </border>
    <border>
      <top style="thin">
        <color rgb="FF000000"/>
      </top>
      <bottom style="thin">
        <color rgb="FF000000"/>
      </bottom>
    </border>
    <border>
      <left style="dotted">
        <color rgb="FFBFBFBF"/>
      </left>
      <right style="dotted">
        <color rgb="FFBFBFBF"/>
      </right>
      <top style="thin">
        <color rgb="FF000000"/>
      </top>
    </border>
    <border>
      <left style="dotted">
        <color rgb="FFBFBFBF"/>
      </left>
      <right style="dotted">
        <color rgb="FFBFBFBF"/>
      </right>
      <top style="dotted">
        <color rgb="FFBFBFBF"/>
      </top>
      <bottom style="thin">
        <color rgb="FF000000"/>
      </bottom>
    </border>
    <border>
      <left style="dotted">
        <color rgb="FFBFBFBF"/>
      </left>
      <right style="dotted">
        <color rgb="FFBFBFBF"/>
      </right>
      <top style="dotted">
        <color rgb="FFBFBFBF"/>
      </top>
      <bottom style="dotted">
        <color rgb="FFBFBFBF"/>
      </bottom>
    </border>
    <border>
      <left style="dotted">
        <color rgb="FFD8D8D8"/>
      </left>
      <right style="dotted">
        <color rgb="FFD8D8D8"/>
      </right>
      <bottom style="dotted">
        <color rgb="FFD8D8D8"/>
      </bottom>
    </border>
    <border>
      <left style="dotted">
        <color rgb="FFD8D8D8"/>
      </left>
      <right style="dotted">
        <color rgb="FFD8D8D8"/>
      </right>
      <top style="dotted">
        <color rgb="FFD8D8D8"/>
      </top>
    </border>
    <border>
      <top style="thin">
        <color rgb="FF000000"/>
      </top>
      <bottom style="dotted">
        <color rgb="FFD8D8D8"/>
      </bottom>
    </border>
    <border>
      <left style="dotted">
        <color rgb="FFD8D8D8"/>
      </left>
      <right style="dotted">
        <color rgb="FFD8D8D8"/>
      </right>
      <top style="dotted">
        <color rgb="FFD8D8D8"/>
      </top>
      <bottom style="thin">
        <color rgb="FF000000"/>
      </bottom>
    </border>
    <border>
      <left style="dotted">
        <color rgb="FFD8D8D8"/>
      </left>
      <top style="dotted">
        <color rgb="FFD8D8D8"/>
      </top>
    </border>
    <border>
      <top style="dotted">
        <color rgb="FFD8D8D8"/>
      </top>
    </border>
    <border>
      <right style="dotted">
        <color rgb="FFD8D8D8"/>
      </right>
      <top style="dotted">
        <color rgb="FFD8D8D8"/>
      </top>
    </border>
    <border>
      <left style="dotted">
        <color rgb="FFD8D8D8"/>
      </left>
    </border>
    <border>
      <right style="dotted">
        <color rgb="FFD8D8D8"/>
      </right>
    </border>
    <border>
      <left style="dotted">
        <color rgb="FFD8D8D8"/>
      </left>
      <bottom style="dotted">
        <color rgb="FFD8D8D8"/>
      </bottom>
    </border>
    <border>
      <bottom style="dotted">
        <color rgb="FFD8D8D8"/>
      </bottom>
    </border>
    <border>
      <right style="dotted">
        <color rgb="FFD8D8D8"/>
      </right>
      <bottom style="dotted">
        <color rgb="FFD8D8D8"/>
      </bottom>
    </border>
    <border>
      <left style="hair">
        <color rgb="FFD8D8D8"/>
      </left>
      <top style="hair">
        <color rgb="FFD8D8D8"/>
      </top>
    </border>
    <border>
      <top style="hair">
        <color rgb="FFD8D8D8"/>
      </top>
    </border>
    <border>
      <right style="hair">
        <color rgb="FFD8D8D8"/>
      </right>
      <top style="hair">
        <color rgb="FFD8D8D8"/>
      </top>
    </border>
    <border>
      <left style="hair">
        <color rgb="FFD8D8D8"/>
      </left>
      <bottom style="hair">
        <color rgb="FFD8D8D8"/>
      </bottom>
    </border>
    <border>
      <bottom style="hair">
        <color rgb="FFD8D8D8"/>
      </bottom>
    </border>
    <border>
      <right style="hair">
        <color rgb="FFD8D8D8"/>
      </right>
      <bottom style="hair">
        <color rgb="FFD8D8D8"/>
      </bottom>
    </border>
  </borders>
  <cellStyleXfs count="1">
    <xf numFmtId="0" fontId="0" fillId="0" borderId="0"/>
  </cellStyleXfs>
  <cellXfs count="332">
    <xf xfId="0" fontId="0" numFmtId="164" fillId="2" borderId="0" applyFont="0" applyNumberFormat="0" applyFill="0" applyBorder="0" applyAlignment="0">
      <alignment horizontal="general" vertical="bottom" textRotation="0" wrapText="false" shrinkToFit="false"/>
    </xf>
    <xf xfId="0" fontId="0" numFmtId="164" fillId="2" borderId="1" applyFont="0" applyNumberFormat="0" applyFill="0" applyBorder="1" applyAlignment="0">
      <alignment horizontal="general" vertical="bottom" textRotation="0" wrapText="false" shrinkToFit="false"/>
    </xf>
    <xf xfId="0" fontId="0" numFmtId="164" fillId="2" borderId="2" applyFont="0" applyNumberFormat="0" applyFill="0" applyBorder="1" applyAlignment="0">
      <alignment horizontal="general" vertical="bottom" textRotation="0" wrapText="false" shrinkToFit="false"/>
    </xf>
    <xf xfId="0" fontId="0" numFmtId="164" fillId="2" borderId="0" applyFont="0" applyNumberFormat="0" applyFill="0" applyBorder="0" applyAlignment="1">
      <alignment horizontal="left" vertical="bottom" textRotation="0" wrapText="false" shrinkToFit="false" indent="1"/>
    </xf>
    <xf xfId="0" fontId="0" numFmtId="164" fillId="2" borderId="0" applyFont="0" applyNumberFormat="0" applyFill="0" applyBorder="0" applyAlignment="0">
      <alignment horizontal="general" vertical="bottom" textRotation="0" wrapText="false" shrinkToFit="false"/>
    </xf>
    <xf xfId="0" fontId="0" numFmtId="165" fillId="2" borderId="0" applyFont="0" applyNumberFormat="1" applyFill="0" applyBorder="0"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0" numFmtId="164" fillId="2" borderId="0" applyFont="0" applyNumberFormat="0" applyFill="0" applyBorder="0" applyAlignment="0">
      <alignment horizontal="general" vertical="bottom" textRotation="0" wrapText="false" shrinkToFit="false"/>
    </xf>
    <xf xfId="0" fontId="0" numFmtId="165" fillId="2" borderId="0" applyFont="0" applyNumberFormat="1" applyFill="0" applyBorder="0" applyAlignment="0">
      <alignment horizontal="general" vertical="bottom" textRotation="0" wrapText="false" shrinkToFit="false"/>
    </xf>
    <xf xfId="0" fontId="0" numFmtId="164" fillId="2" borderId="0" applyFont="0" applyNumberFormat="0" applyFill="0" applyBorder="0" applyAlignment="0">
      <alignment horizontal="general" vertical="bottom" textRotation="0" wrapText="false" shrinkToFit="false"/>
    </xf>
    <xf xfId="0" fontId="0" numFmtId="4" fillId="2" borderId="2" applyFont="0" applyNumberFormat="1" applyFill="0" applyBorder="1" applyAlignment="0">
      <alignment horizontal="general" vertical="bottom" textRotation="0" wrapText="false" shrinkToFit="false"/>
    </xf>
    <xf xfId="0" fontId="0" numFmtId="164" fillId="2" borderId="0" applyFont="0" applyNumberFormat="0" applyFill="0" applyBorder="0" applyAlignment="0">
      <alignment horizontal="general" vertical="bottom" textRotation="0" wrapText="false" shrinkToFit="false"/>
    </xf>
    <xf xfId="0" fontId="1" numFmtId="164" fillId="2" borderId="0" applyFont="1" applyNumberFormat="0" applyFill="0" applyBorder="0" applyAlignment="0">
      <alignment horizontal="general" vertical="bottom" textRotation="0" wrapText="false" shrinkToFit="false"/>
    </xf>
    <xf xfId="0" fontId="0" numFmtId="166" fillId="2" borderId="0" applyFont="0" applyNumberFormat="1" applyFill="0" applyBorder="0" applyAlignment="1" applyProtection="true">
      <alignment horizontal="right" vertical="bottom" textRotation="0" wrapText="false" shrinkToFit="false"/>
      <protection locked="false"/>
    </xf>
    <xf xfId="0" fontId="0" numFmtId="167" fillId="2" borderId="0" applyFont="0" applyNumberFormat="1" applyFill="0" applyBorder="0" applyAlignment="0">
      <alignment horizontal="general" vertical="bottom" textRotation="0" wrapText="false" shrinkToFit="false"/>
    </xf>
    <xf xfId="0" fontId="2" numFmtId="164" fillId="2" borderId="0" applyFont="1" applyNumberFormat="0" applyFill="0" applyBorder="0" applyAlignment="0">
      <alignment horizontal="general" vertical="bottom" textRotation="0" wrapText="false" shrinkToFit="false"/>
    </xf>
    <xf xfId="0" fontId="3" numFmtId="164" fillId="2" borderId="0" applyFont="1" applyNumberFormat="0" applyFill="0" applyBorder="0" applyAlignment="0">
      <alignment horizontal="general" vertical="bottom" textRotation="0" wrapText="false" shrinkToFit="false"/>
    </xf>
    <xf xfId="0" fontId="3" numFmtId="165" fillId="2" borderId="0" applyFont="1" applyNumberFormat="1" applyFill="0" applyBorder="0" applyAlignment="0">
      <alignment horizontal="general" vertical="bottom" textRotation="0" wrapText="false" shrinkToFit="false"/>
    </xf>
    <xf xfId="0" fontId="3" numFmtId="164" fillId="2" borderId="0" applyFont="1" applyNumberFormat="0" applyFill="0" applyBorder="0" applyAlignment="1">
      <alignment horizontal="left" vertical="bottom" textRotation="0" wrapText="false" shrinkToFit="false" indent="1"/>
    </xf>
    <xf xfId="0" fontId="4" numFmtId="164" fillId="2" borderId="0" applyFont="1" applyNumberFormat="0" applyFill="0" applyBorder="0" applyAlignment="0">
      <alignment horizontal="general" vertical="bottom" textRotation="0" wrapText="false" shrinkToFit="false"/>
    </xf>
    <xf xfId="0" fontId="3" numFmtId="164" fillId="2" borderId="2" applyFont="1" applyNumberFormat="0" applyFill="0" applyBorder="1" applyAlignment="0">
      <alignment horizontal="general" vertical="bottom" textRotation="0" wrapText="false" shrinkToFit="false"/>
    </xf>
    <xf xfId="0" fontId="3" numFmtId="165" fillId="2" borderId="2" applyFont="1" applyNumberFormat="1" applyFill="0" applyBorder="1" applyAlignment="0">
      <alignment horizontal="general" vertical="bottom" textRotation="0" wrapText="false" shrinkToFit="false"/>
    </xf>
    <xf xfId="0" fontId="3" numFmtId="164" fillId="2" borderId="0" applyFont="1" applyNumberFormat="0" applyFill="0" applyBorder="0" applyAlignment="0">
      <alignment horizontal="general" vertical="bottom" textRotation="0" wrapText="false" shrinkToFit="false"/>
    </xf>
    <xf xfId="0" fontId="3" numFmtId="164" fillId="2" borderId="2" applyFont="1" applyNumberFormat="0" applyFill="0" applyBorder="1" applyAlignment="1">
      <alignment horizontal="left" vertical="bottom" textRotation="0" wrapText="false" shrinkToFit="false" indent="1"/>
    </xf>
    <xf xfId="0" fontId="0" numFmtId="164" fillId="2" borderId="0" applyFont="0" applyNumberFormat="0" applyFill="0" applyBorder="0" applyAlignment="1">
      <alignment horizontal="right" vertical="bottom" textRotation="0" wrapText="false" shrinkToFit="false" indent="1"/>
    </xf>
    <xf xfId="0" fontId="0" numFmtId="164" fillId="2" borderId="0" applyFont="0" applyNumberFormat="0" applyFill="0" applyBorder="0" applyAlignment="1">
      <alignment horizontal="left" vertical="bottom" textRotation="0" wrapText="false" shrinkToFit="false"/>
    </xf>
    <xf xfId="0" fontId="5" numFmtId="164" fillId="2" borderId="0" applyFont="1" applyNumberFormat="0" applyFill="0" applyBorder="0" applyAlignment="0">
      <alignment horizontal="general" vertical="bottom" textRotation="0" wrapText="false" shrinkToFit="false"/>
    </xf>
    <xf xfId="0" fontId="5" numFmtId="165" fillId="2" borderId="0" applyFont="1" applyNumberFormat="1" applyFill="0" applyBorder="0" applyAlignment="0">
      <alignment horizontal="general" vertical="bottom" textRotation="0" wrapText="false" shrinkToFit="false"/>
    </xf>
    <xf xfId="0" fontId="4" numFmtId="164" fillId="2" borderId="0" applyFont="1" applyNumberFormat="0" applyFill="0" applyBorder="0" applyAlignment="1">
      <alignment horizontal="left" vertical="bottom" textRotation="0" wrapText="false" shrinkToFit="false"/>
    </xf>
    <xf xfId="0" fontId="0" numFmtId="164" fillId="2" borderId="0" applyFont="0" applyNumberFormat="0" applyFill="0" applyBorder="0" applyAlignment="1">
      <alignment horizontal="left" vertical="bottom" textRotation="0" wrapText="false" shrinkToFit="false"/>
    </xf>
    <xf xfId="0" fontId="3" numFmtId="3" fillId="2" borderId="0" applyFont="1" applyNumberFormat="1" applyFill="0" applyBorder="0" applyAlignment="0">
      <alignment horizontal="general" vertical="bottom" textRotation="0" wrapText="false" shrinkToFit="false"/>
    </xf>
    <xf xfId="0" fontId="4" numFmtId="168" fillId="2" borderId="0" applyFont="1" applyNumberFormat="1" applyFill="0" applyBorder="0" applyAlignment="0">
      <alignment horizontal="general" vertical="bottom" textRotation="0" wrapText="false" shrinkToFit="false"/>
    </xf>
    <xf xfId="0" fontId="0" numFmtId="168" fillId="2" borderId="0" applyFont="0" applyNumberFormat="1" applyFill="0" applyBorder="0" applyAlignment="0">
      <alignment horizontal="general" vertical="bottom" textRotation="0" wrapText="false" shrinkToFit="false"/>
    </xf>
    <xf xfId="0" fontId="0" numFmtId="168" fillId="2" borderId="0" applyFont="0" applyNumberFormat="1" applyFill="0" applyBorder="0" applyAlignment="0">
      <alignment horizontal="general" vertical="bottom" textRotation="0" wrapText="false" shrinkToFit="false"/>
    </xf>
    <xf xfId="0" fontId="4" numFmtId="164" fillId="2" borderId="3" applyFont="1" applyNumberFormat="0" applyFill="0" applyBorder="1" applyAlignment="1">
      <alignment horizontal="left" vertical="bottom" textRotation="0" wrapText="false" shrinkToFit="false"/>
    </xf>
    <xf xfId="0" fontId="0" numFmtId="167" fillId="2" borderId="2" applyFont="0" applyNumberFormat="1" applyFill="0" applyBorder="1" applyAlignment="0">
      <alignment horizontal="general" vertical="bottom" textRotation="0" wrapText="false" shrinkToFit="false"/>
    </xf>
    <xf xfId="0" fontId="0" numFmtId="164" fillId="2" borderId="0" applyFont="0" applyNumberFormat="0" applyFill="0" applyBorder="0" applyAlignment="1">
      <alignment horizontal="left" vertical="bottom" textRotation="0" wrapText="false" shrinkToFit="false"/>
    </xf>
    <xf xfId="0" fontId="0" numFmtId="168" fillId="2" borderId="0" applyFont="0" applyNumberFormat="1" applyFill="0" applyBorder="0" applyAlignment="0">
      <alignment horizontal="general" vertical="bottom" textRotation="0" wrapText="false" shrinkToFit="false"/>
    </xf>
    <xf xfId="0" fontId="0" numFmtId="164" fillId="2" borderId="0" applyFont="0" applyNumberFormat="0" applyFill="0" applyBorder="0" applyAlignment="0">
      <alignment horizontal="general" vertical="bottom" textRotation="0" wrapText="false" shrinkToFit="false"/>
    </xf>
    <xf xfId="0" fontId="5" numFmtId="164" fillId="2" borderId="0" applyFont="1" applyNumberFormat="0" applyFill="0" applyBorder="0" applyAlignment="0">
      <alignment horizontal="general" vertical="bottom" textRotation="0" wrapText="false" shrinkToFit="false"/>
    </xf>
    <xf xfId="0" fontId="4" numFmtId="169" fillId="2" borderId="0" applyFont="1" applyNumberFormat="1" applyFill="0" applyBorder="0" applyAlignment="0">
      <alignment horizontal="general" vertical="bottom" textRotation="0" wrapText="false" shrinkToFit="false"/>
    </xf>
    <xf xfId="0" fontId="6" numFmtId="170" fillId="3" borderId="4" applyFont="1" applyNumberFormat="1" applyFill="1" applyBorder="1" applyAlignment="0">
      <alignment horizontal="general" vertical="bottom" textRotation="0" wrapText="false" shrinkToFit="false"/>
    </xf>
    <xf xfId="0" fontId="7" numFmtId="165" fillId="2" borderId="0" applyFont="1" applyNumberFormat="1" applyFill="0" applyBorder="0" applyAlignment="0">
      <alignment horizontal="general" vertical="bottom" textRotation="0" wrapText="false" shrinkToFit="false"/>
    </xf>
    <xf xfId="0" fontId="2" numFmtId="165" fillId="2" borderId="0" applyFont="1" applyNumberFormat="1" applyFill="0" applyBorder="0" applyAlignment="0">
      <alignment horizontal="general" vertical="bottom" textRotation="0" wrapText="false" shrinkToFit="false"/>
    </xf>
    <xf xfId="0" fontId="0" numFmtId="164" fillId="2" borderId="0" applyFont="0" applyNumberFormat="0" applyFill="0" applyBorder="0" applyAlignment="0">
      <alignment horizontal="general" vertical="bottom" textRotation="0" wrapText="false" shrinkToFit="false"/>
    </xf>
    <xf xfId="0" fontId="3" numFmtId="164" fillId="2" borderId="0" applyFont="1" applyNumberFormat="0" applyFill="0" applyBorder="0" applyAlignment="1">
      <alignment horizontal="left" vertical="bottom" textRotation="0" wrapText="false" shrinkToFit="false" indent="1"/>
    </xf>
    <xf xfId="0" fontId="0" numFmtId="165" fillId="2" borderId="0" applyFont="0" applyNumberFormat="1" applyFill="0" applyBorder="0" applyAlignment="0">
      <alignment horizontal="general" vertical="bottom" textRotation="0" wrapText="false" shrinkToFit="false"/>
    </xf>
    <xf xfId="0" fontId="0" numFmtId="164" fillId="2" borderId="0" applyFont="0" applyNumberFormat="0" applyFill="0" applyBorder="0" applyAlignment="0">
      <alignment horizontal="general" vertical="bottom" textRotation="0" wrapText="false" shrinkToFit="false"/>
    </xf>
    <xf xfId="0" fontId="6" numFmtId="171" fillId="2" borderId="0" applyFont="1" applyNumberFormat="1" applyFill="0" applyBorder="0" applyAlignment="0">
      <alignment horizontal="general" vertical="bottom" textRotation="0" wrapText="false" shrinkToFit="false"/>
    </xf>
    <xf xfId="0" fontId="4" numFmtId="168" fillId="2" borderId="1" applyFont="1" applyNumberFormat="1" applyFill="0" applyBorder="1" applyAlignment="0">
      <alignment horizontal="general" vertical="bottom" textRotation="0" wrapText="false" shrinkToFit="false"/>
    </xf>
    <xf xfId="0" fontId="4" numFmtId="164" fillId="2" borderId="3" applyFont="1" applyNumberFormat="0" applyFill="0" applyBorder="1" applyAlignment="1">
      <alignment horizontal="right" vertical="bottom" textRotation="0" wrapText="false" shrinkToFit="false" indent="1"/>
    </xf>
    <xf xfId="0" fontId="4" numFmtId="168" fillId="2" borderId="3" applyFont="1" applyNumberFormat="1" applyFill="0" applyBorder="1" applyAlignment="0">
      <alignment horizontal="general" vertical="bottom" textRotation="0" wrapText="false" shrinkToFit="false"/>
    </xf>
    <xf xfId="0" fontId="4" numFmtId="164" fillId="4" borderId="1" applyFont="1" applyNumberFormat="0" applyFill="1" applyBorder="1" applyAlignment="1">
      <alignment horizontal="left" vertical="bottom" textRotation="0" wrapText="false" shrinkToFit="false"/>
    </xf>
    <xf xfId="0" fontId="5" numFmtId="164" fillId="4" borderId="1" applyFont="1" applyNumberFormat="0" applyFill="1" applyBorder="1" applyAlignment="0">
      <alignment horizontal="general" vertical="bottom" textRotation="0" wrapText="false" shrinkToFit="false"/>
    </xf>
    <xf xfId="0" fontId="4" numFmtId="3" fillId="4" borderId="1" applyFont="1" applyNumberFormat="1" applyFill="1" applyBorder="1" applyAlignment="0">
      <alignment horizontal="general" vertical="bottom" textRotation="0" wrapText="false" shrinkToFit="false"/>
    </xf>
    <xf xfId="0" fontId="4" numFmtId="164" fillId="4" borderId="3" applyFont="1" applyNumberFormat="0" applyFill="1" applyBorder="1" applyAlignment="1">
      <alignment horizontal="left" vertical="bottom" textRotation="0" wrapText="false" shrinkToFit="false"/>
    </xf>
    <xf xfId="0" fontId="5" numFmtId="164" fillId="4" borderId="3" applyFont="1" applyNumberFormat="0" applyFill="1" applyBorder="1" applyAlignment="0">
      <alignment horizontal="general" vertical="bottom" textRotation="0" wrapText="false" shrinkToFit="false"/>
    </xf>
    <xf xfId="0" fontId="4" numFmtId="3" fillId="4" borderId="3" applyFont="1" applyNumberFormat="1" applyFill="1" applyBorder="1" applyAlignment="0">
      <alignment horizontal="general" vertical="bottom" textRotation="0" wrapText="false" shrinkToFit="false"/>
    </xf>
    <xf xfId="0" fontId="5" numFmtId="168" fillId="2" borderId="0" applyFont="1" applyNumberFormat="1" applyFill="0" applyBorder="0" applyAlignment="0">
      <alignment horizontal="general" vertical="bottom" textRotation="0" wrapText="false" shrinkToFit="false"/>
    </xf>
    <xf xfId="0" fontId="0" numFmtId="168" fillId="2" borderId="0" applyFont="0" applyNumberFormat="1" applyFill="0" applyBorder="0" applyAlignment="1">
      <alignment horizontal="left" vertical="bottom" textRotation="0" wrapText="false" shrinkToFit="false"/>
    </xf>
    <xf xfId="0" fontId="5" numFmtId="168" fillId="2" borderId="0" applyFont="1" applyNumberFormat="1" applyFill="0" applyBorder="0" applyAlignment="0">
      <alignment horizontal="general" vertical="bottom" textRotation="0" wrapText="false" shrinkToFit="false"/>
    </xf>
    <xf xfId="0" fontId="0" numFmtId="168" fillId="2" borderId="0" applyFont="0" applyNumberFormat="1" applyFill="0" applyBorder="0" applyAlignment="0">
      <alignment horizontal="general" vertical="bottom" textRotation="0" wrapText="false" shrinkToFit="false"/>
    </xf>
    <xf xfId="0" fontId="5" numFmtId="164" fillId="2" borderId="0" applyFont="1" applyNumberFormat="0" applyFill="0" applyBorder="0" applyAlignment="0">
      <alignment horizontal="general" vertical="bottom" textRotation="0" wrapText="false" shrinkToFit="false"/>
    </xf>
    <xf xfId="0" fontId="4" numFmtId="164" fillId="2" borderId="0" applyFont="1" applyNumberFormat="0" applyFill="0" applyBorder="0" applyAlignment="1">
      <alignment horizontal="left" vertical="bottom" textRotation="0" wrapText="false" shrinkToFit="false"/>
    </xf>
    <xf xfId="0" fontId="5" numFmtId="164" fillId="2" borderId="0" applyFont="1" applyNumberFormat="0" applyFill="0" applyBorder="0" applyAlignment="0">
      <alignment horizontal="general" vertical="bottom" textRotation="0" wrapText="false" shrinkToFit="false"/>
    </xf>
    <xf xfId="0" fontId="4" numFmtId="3" fillId="2" borderId="0" applyFont="1" applyNumberFormat="1" applyFill="0" applyBorder="0" applyAlignment="0">
      <alignment horizontal="general" vertical="bottom" textRotation="0" wrapText="false" shrinkToFit="false"/>
    </xf>
    <xf xfId="0" fontId="4" numFmtId="164" fillId="2" borderId="0" applyFont="1" applyNumberFormat="0" applyFill="0" applyBorder="0" applyAlignment="0">
      <alignment horizontal="general" vertical="bottom" textRotation="0" wrapText="false" shrinkToFit="false"/>
    </xf>
    <xf xfId="0" fontId="4" numFmtId="165" fillId="2" borderId="0" applyFont="1" applyNumberFormat="1" applyFill="0" applyBorder="0" applyAlignment="0">
      <alignment horizontal="general" vertical="bottom" textRotation="0" wrapText="false" shrinkToFit="false"/>
    </xf>
    <xf xfId="0" fontId="4" numFmtId="165" fillId="2" borderId="0" applyFont="1" applyNumberFormat="1" applyFill="0" applyBorder="0" applyAlignment="0">
      <alignment horizontal="general" vertical="bottom" textRotation="0" wrapText="false" shrinkToFit="false"/>
    </xf>
    <xf xfId="0" fontId="8" numFmtId="171" fillId="2" borderId="0" applyFont="1" applyNumberFormat="1" applyFill="0" applyBorder="0" applyAlignment="0">
      <alignment horizontal="general" vertical="bottom" textRotation="0" wrapText="false" shrinkToFit="false"/>
    </xf>
    <xf xfId="0" fontId="0" numFmtId="10" fillId="2" borderId="0" applyFont="0" applyNumberFormat="1" applyFill="0" applyBorder="0" applyAlignment="0">
      <alignment horizontal="general" vertical="bottom" textRotation="0" wrapText="false" shrinkToFit="false"/>
    </xf>
    <xf xfId="0" fontId="0" numFmtId="164" fillId="2" borderId="0" applyFont="0" applyNumberFormat="0" applyFill="0" applyBorder="0" applyAlignment="1">
      <alignment horizontal="left" vertical="bottom" textRotation="0" wrapText="false" shrinkToFit="false"/>
    </xf>
    <xf xfId="0" fontId="3" numFmtId="164" fillId="2" borderId="0" applyFont="1" applyNumberFormat="0" applyFill="0" applyBorder="0" applyAlignment="0">
      <alignment horizontal="general" vertical="bottom" textRotation="0" wrapText="false" shrinkToFit="false"/>
    </xf>
    <xf xfId="0" fontId="0" numFmtId="3" fillId="2" borderId="0" applyFont="0" applyNumberFormat="1" applyFill="0" applyBorder="0" applyAlignment="0">
      <alignment horizontal="general" vertical="bottom" textRotation="0" wrapText="false" shrinkToFit="false"/>
    </xf>
    <xf xfId="0" fontId="3" numFmtId="4" fillId="2" borderId="0" applyFont="1" applyNumberFormat="1" applyFill="0" applyBorder="0" applyAlignment="0">
      <alignment horizontal="general" vertical="bottom" textRotation="0" wrapText="false" shrinkToFit="false"/>
    </xf>
    <xf xfId="0" fontId="3" numFmtId="4" fillId="2" borderId="0" applyFont="1" applyNumberFormat="1" applyFill="0" applyBorder="0" applyAlignment="0">
      <alignment horizontal="general" vertical="bottom" textRotation="0" wrapText="false" shrinkToFit="false"/>
    </xf>
    <xf xfId="0" fontId="4" numFmtId="164" fillId="2" borderId="2" applyFont="1" applyNumberFormat="0" applyFill="0" applyBorder="1" applyAlignment="1">
      <alignment horizontal="left" vertical="bottom" textRotation="0" wrapText="false" shrinkToFit="false"/>
    </xf>
    <xf xfId="0" fontId="5" numFmtId="164" fillId="2" borderId="2" applyFont="1" applyNumberFormat="0" applyFill="0" applyBorder="1" applyAlignment="0">
      <alignment horizontal="general" vertical="bottom" textRotation="0" wrapText="false" shrinkToFit="false"/>
    </xf>
    <xf xfId="0" fontId="4" numFmtId="3" fillId="2" borderId="2" applyFont="1" applyNumberFormat="1" applyFill="0" applyBorder="1" applyAlignment="0">
      <alignment horizontal="general" vertical="bottom" textRotation="0" wrapText="false" shrinkToFit="false"/>
    </xf>
    <xf xfId="0" fontId="3" quotePrefix="1" numFmtId="164" fillId="2" borderId="0" applyFont="1" applyNumberFormat="0" applyFill="0" applyBorder="0" applyAlignment="1">
      <alignment horizontal="left" vertical="bottom" textRotation="0" wrapText="false" shrinkToFit="false" indent="1"/>
    </xf>
    <xf xfId="0" fontId="3" numFmtId="165" fillId="2" borderId="0" applyFont="1" applyNumberFormat="1" applyFill="0" applyBorder="0" applyAlignment="1">
      <alignment horizontal="left" vertical="bottom" textRotation="0" wrapText="false" shrinkToFit="false"/>
    </xf>
    <xf xfId="0" fontId="0" numFmtId="3" fillId="2" borderId="0" applyFont="0" applyNumberFormat="1" applyFill="0" applyBorder="0" applyAlignment="1">
      <alignment horizontal="left" vertical="bottom" textRotation="0" wrapText="false" shrinkToFit="false"/>
    </xf>
    <xf xfId="0" fontId="0" quotePrefix="1" numFmtId="164" fillId="2" borderId="0" applyFont="0" applyNumberFormat="0" applyFill="0" applyBorder="0" applyAlignment="1">
      <alignment horizontal="left" vertical="bottom" textRotation="0" wrapText="false" shrinkToFit="false" indent="1"/>
    </xf>
    <xf xfId="0" fontId="0" quotePrefix="1" numFmtId="164" fillId="2" borderId="0" applyFont="0" applyNumberFormat="0" applyFill="0" applyBorder="0" applyAlignment="0">
      <alignment horizontal="general" vertical="bottom" textRotation="0" wrapText="false" shrinkToFit="false"/>
    </xf>
    <xf xfId="0" fontId="4" quotePrefix="1" numFmtId="164" fillId="2" borderId="2" applyFont="1" applyNumberFormat="0" applyFill="0" applyBorder="1" applyAlignment="0">
      <alignment horizontal="general" vertical="bottom" textRotation="0" wrapText="false" shrinkToFit="false"/>
    </xf>
    <xf xfId="0" fontId="4" numFmtId="164" fillId="2" borderId="2" applyFont="1" applyNumberFormat="0" applyFill="0" applyBorder="1" applyAlignment="1">
      <alignment horizontal="left" vertical="bottom" textRotation="0" wrapText="false" shrinkToFit="false" indent="1"/>
    </xf>
    <xf xfId="0" fontId="5" numFmtId="165" fillId="2" borderId="0" applyFont="1" applyNumberFormat="1" applyFill="0" applyBorder="0" applyAlignment="0">
      <alignment horizontal="general" vertical="bottom" textRotation="0" wrapText="false" shrinkToFit="false"/>
    </xf>
    <xf xfId="0" fontId="4" numFmtId="164" fillId="2" borderId="0" applyFont="1" applyNumberFormat="0" applyFill="0" applyBorder="0" applyAlignment="1">
      <alignment horizontal="left" vertical="bottom" textRotation="0" wrapText="false" shrinkToFit="false" indent="1"/>
    </xf>
    <xf xfId="0" fontId="0" numFmtId="164" fillId="2" borderId="0" applyFont="0" applyNumberFormat="0" applyFill="0" applyBorder="0" applyAlignment="1">
      <alignment horizontal="left" vertical="bottom" textRotation="0" wrapText="false" shrinkToFit="false" indent="1"/>
    </xf>
    <xf xfId="0" fontId="4" numFmtId="3" fillId="2" borderId="0" applyFont="1" applyNumberFormat="1" applyFill="0" applyBorder="0" applyAlignment="1">
      <alignment horizontal="right" vertical="bottom" textRotation="0" wrapText="false" shrinkToFit="false"/>
    </xf>
    <xf xfId="0" fontId="0" numFmtId="3" fillId="2" borderId="2" applyFont="0" applyNumberFormat="1" applyFill="0" applyBorder="1" applyAlignment="1">
      <alignment horizontal="right" vertical="bottom" textRotation="0" wrapText="false" shrinkToFit="false"/>
    </xf>
    <xf xfId="0" fontId="0" numFmtId="164" fillId="2" borderId="2" applyFont="0" applyNumberFormat="0" applyFill="0" applyBorder="1" applyAlignment="1">
      <alignment horizontal="right" vertical="bottom" textRotation="0" wrapText="false" shrinkToFit="false"/>
    </xf>
    <xf xfId="0" fontId="0" numFmtId="10" fillId="5" borderId="0" applyFont="0" applyNumberFormat="1" applyFill="1" applyBorder="0" applyAlignment="0">
      <alignment horizontal="general" vertical="bottom" textRotation="0" wrapText="false" shrinkToFit="false"/>
    </xf>
    <xf xfId="0" fontId="0" numFmtId="9" fillId="2" borderId="0" applyFont="0" applyNumberFormat="1" applyFill="0" applyBorder="0" applyAlignment="0">
      <alignment horizontal="general" vertical="bottom" textRotation="0" wrapText="false" shrinkToFit="false"/>
    </xf>
    <xf xfId="0" fontId="0" numFmtId="10" fillId="2" borderId="2" applyFont="0" applyNumberFormat="1" applyFill="0" applyBorder="1" applyAlignment="0">
      <alignment horizontal="general" vertical="bottom" textRotation="0" wrapText="false" shrinkToFit="false"/>
    </xf>
    <xf xfId="0" fontId="0" numFmtId="10" fillId="2" borderId="5" applyFont="0" applyNumberFormat="1" applyFill="0" applyBorder="1" applyAlignment="0">
      <alignment horizontal="general" vertical="bottom" textRotation="0" wrapText="false" shrinkToFit="false"/>
    </xf>
    <xf xfId="0" fontId="0" numFmtId="172" fillId="2" borderId="0" applyFont="0" applyNumberFormat="1" applyFill="0" applyBorder="0" applyAlignment="0">
      <alignment horizontal="general" vertical="bottom" textRotation="0" wrapText="false" shrinkToFit="false"/>
    </xf>
    <xf xfId="0" fontId="4" numFmtId="164" fillId="2" borderId="0" applyFont="1" applyNumberFormat="0" applyFill="0" applyBorder="0" applyAlignment="1">
      <alignment horizontal="right" vertical="bottom" textRotation="0" wrapText="false" shrinkToFit="false"/>
    </xf>
    <xf xfId="0" fontId="9" numFmtId="172" fillId="2" borderId="0" applyFont="1" applyNumberFormat="1" applyFill="0" applyBorder="0" applyAlignment="0">
      <alignment horizontal="general" vertical="bottom" textRotation="0" wrapText="false" shrinkToFit="false"/>
    </xf>
    <xf xfId="0" fontId="0" numFmtId="165" fillId="6" borderId="0" applyFont="0" applyNumberFormat="1" applyFill="1" applyBorder="0" applyAlignment="0">
      <alignment horizontal="general" vertical="bottom" textRotation="0" wrapText="false" shrinkToFit="false"/>
    </xf>
    <xf xfId="0" fontId="0" numFmtId="10" fillId="6" borderId="0" applyFont="0" applyNumberFormat="1" applyFill="1" applyBorder="0" applyAlignment="0">
      <alignment horizontal="general" vertical="bottom" textRotation="0" wrapText="false" shrinkToFit="false"/>
    </xf>
    <xf xfId="0" fontId="0" numFmtId="173" fillId="6" borderId="0" applyFont="0" applyNumberFormat="1" applyFill="1" applyBorder="0" applyAlignment="0">
      <alignment horizontal="general" vertical="bottom" textRotation="0" wrapText="false" shrinkToFit="false"/>
    </xf>
    <xf xfId="0" fontId="3" numFmtId="164" fillId="2" borderId="0" applyFont="1" applyNumberFormat="0" applyFill="0" applyBorder="0" applyAlignment="1">
      <alignment horizontal="right" vertical="bottom" textRotation="0" wrapText="false" shrinkToFit="false"/>
    </xf>
    <xf xfId="0" fontId="4" numFmtId="164" fillId="2" borderId="0" applyFont="1" applyNumberFormat="0" applyFill="0" applyBorder="0" applyAlignment="0">
      <alignment horizontal="general" vertical="bottom" textRotation="0" wrapText="false" shrinkToFit="false"/>
    </xf>
    <xf xfId="0" fontId="2" numFmtId="164" fillId="2" borderId="0" applyFont="1" applyNumberFormat="0" applyFill="0" applyBorder="0" applyAlignment="0">
      <alignment horizontal="general" vertical="bottom" textRotation="0" wrapText="false" shrinkToFit="false"/>
    </xf>
    <xf xfId="0" fontId="10" numFmtId="166" fillId="2" borderId="0" applyFont="1" applyNumberFormat="1" applyFill="0" applyBorder="0" applyAlignment="1" applyProtection="true">
      <alignment horizontal="right" vertical="bottom" textRotation="0" wrapText="false" shrinkToFit="false"/>
      <protection locked="false"/>
    </xf>
    <xf xfId="0" fontId="4" numFmtId="164" fillId="2" borderId="1" applyFont="1" applyNumberFormat="0" applyFill="0" applyBorder="1" applyAlignment="0">
      <alignment horizontal="general" vertical="bottom" textRotation="0" wrapText="false" shrinkToFit="false"/>
    </xf>
    <xf xfId="0" fontId="11" numFmtId="168" fillId="2" borderId="0" applyFont="1" applyNumberFormat="1" applyFill="0" applyBorder="0" applyAlignment="0">
      <alignment horizontal="general" vertical="bottom" textRotation="0" wrapText="false" shrinkToFit="false"/>
    </xf>
    <xf xfId="0" fontId="4" numFmtId="164" fillId="5" borderId="2" applyFont="1" applyNumberFormat="0" applyFill="1" applyBorder="1" applyAlignment="0">
      <alignment horizontal="general" vertical="bottom" textRotation="0" wrapText="false" shrinkToFit="false"/>
    </xf>
    <xf xfId="0" fontId="4" numFmtId="166" fillId="5" borderId="2" applyFont="1" applyNumberFormat="1" applyFill="1" applyBorder="1" applyAlignment="1" applyProtection="true">
      <alignment horizontal="right" vertical="bottom" textRotation="0" wrapText="false" shrinkToFit="false"/>
      <protection locked="false"/>
    </xf>
    <xf xfId="0" fontId="10" numFmtId="166" fillId="5" borderId="2" applyFont="1" applyNumberFormat="1" applyFill="1" applyBorder="1" applyAlignment="1" applyProtection="true">
      <alignment horizontal="right" vertical="bottom" textRotation="0" wrapText="false" shrinkToFit="false"/>
      <protection locked="false"/>
    </xf>
    <xf xfId="0" fontId="12" numFmtId="164" fillId="2" borderId="0" applyFont="1" applyNumberFormat="0" applyFill="0" applyBorder="0" applyAlignment="0">
      <alignment horizontal="general" vertical="bottom" textRotation="0" wrapText="false" shrinkToFit="false"/>
    </xf>
    <xf xfId="0" fontId="4" numFmtId="166" fillId="2" borderId="0" applyFont="1" applyNumberFormat="1" applyFill="0" applyBorder="0" applyAlignment="1" applyProtection="true">
      <alignment horizontal="right" vertical="bottom" textRotation="0" wrapText="false" shrinkToFit="false"/>
      <protection locked="false"/>
    </xf>
    <xf xfId="0" fontId="1" numFmtId="164" fillId="2" borderId="0" applyFont="1" applyNumberFormat="0" applyFill="0" applyBorder="0" applyAlignment="0">
      <alignment horizontal="general" vertical="bottom" textRotation="0" wrapText="false" shrinkToFit="false"/>
    </xf>
    <xf xfId="0" fontId="1" numFmtId="164" fillId="2" borderId="0" applyFont="1" applyNumberFormat="0" applyFill="0" applyBorder="0" applyAlignment="0">
      <alignment horizontal="general" vertical="bottom" textRotation="0" wrapText="false" shrinkToFit="false"/>
    </xf>
    <xf xfId="0" fontId="13" numFmtId="10" fillId="2" borderId="0" applyFont="1" applyNumberFormat="1" applyFill="0" applyBorder="0" applyAlignment="0" applyProtection="true">
      <alignment horizontal="general" vertical="bottom" textRotation="0" wrapText="false" shrinkToFit="false"/>
      <protection locked="false"/>
    </xf>
    <xf xfId="0" fontId="0" numFmtId="167" fillId="7" borderId="0" applyFont="0" applyNumberFormat="1" applyFill="1" applyBorder="0" applyAlignment="0">
      <alignment horizontal="general" vertical="bottom" textRotation="0" wrapText="false" shrinkToFit="false"/>
    </xf>
    <xf xfId="0" fontId="4" numFmtId="168" fillId="7" borderId="1" applyFont="1" applyNumberFormat="1" applyFill="1" applyBorder="1" applyAlignment="0">
      <alignment horizontal="general" vertical="bottom" textRotation="0" wrapText="false" shrinkToFit="false"/>
    </xf>
    <xf xfId="0" fontId="3" numFmtId="165" fillId="7" borderId="0" applyFont="1" applyNumberFormat="1" applyFill="1" applyBorder="0" applyAlignment="0">
      <alignment horizontal="general" vertical="bottom" textRotation="0" wrapText="false" shrinkToFit="false"/>
    </xf>
    <xf xfId="0" fontId="0" numFmtId="168" fillId="7" borderId="0" applyFont="0" applyNumberFormat="1" applyFill="1" applyBorder="0" applyAlignment="0">
      <alignment horizontal="general" vertical="bottom" textRotation="0" wrapText="false" shrinkToFit="false"/>
    </xf>
    <xf xfId="0" fontId="3" numFmtId="165" fillId="7" borderId="2" applyFont="1" applyNumberFormat="1" applyFill="1" applyBorder="1" applyAlignment="0">
      <alignment horizontal="general" vertical="bottom" textRotation="0" wrapText="false" shrinkToFit="false"/>
    </xf>
    <xf xfId="0" fontId="4" numFmtId="168" fillId="7" borderId="0" applyFont="1" applyNumberFormat="1" applyFill="1" applyBorder="0" applyAlignment="0">
      <alignment horizontal="general" vertical="bottom" textRotation="0" wrapText="false" shrinkToFit="false"/>
    </xf>
    <xf xfId="0" fontId="0" numFmtId="168" fillId="7" borderId="0" applyFont="0" applyNumberFormat="1" applyFill="1" applyBorder="0" applyAlignment="0">
      <alignment horizontal="general" vertical="bottom" textRotation="0" wrapText="false" shrinkToFit="false"/>
    </xf>
    <xf xfId="0" fontId="4" numFmtId="168" fillId="7" borderId="3" applyFont="1" applyNumberFormat="1" applyFill="1" applyBorder="1" applyAlignment="0">
      <alignment horizontal="general" vertical="bottom" textRotation="0" wrapText="false" shrinkToFit="false"/>
    </xf>
    <xf xfId="0" fontId="0" numFmtId="168" fillId="7" borderId="0" applyFont="0" applyNumberFormat="1" applyFill="1" applyBorder="0" applyAlignment="0">
      <alignment horizontal="general" vertical="bottom" textRotation="0" wrapText="false" shrinkToFit="false"/>
    </xf>
    <xf xfId="0" fontId="0" numFmtId="168" fillId="7" borderId="0" applyFont="0" applyNumberFormat="1" applyFill="1" applyBorder="0" applyAlignment="0">
      <alignment horizontal="general" vertical="bottom" textRotation="0" wrapText="false" shrinkToFit="false"/>
    </xf>
    <xf xfId="0" fontId="0" numFmtId="165" fillId="7" borderId="0" applyFont="0" applyNumberFormat="1" applyFill="1" applyBorder="0" applyAlignment="0">
      <alignment horizontal="general" vertical="bottom" textRotation="0" wrapText="false" shrinkToFit="false"/>
    </xf>
    <xf xfId="0" fontId="4" numFmtId="164" fillId="2" borderId="3" applyFont="1" applyNumberFormat="0" applyFill="0" applyBorder="1" applyAlignment="1">
      <alignment horizontal="left" vertical="bottom" textRotation="0" wrapText="false" shrinkToFit="false"/>
    </xf>
    <xf xfId="0" fontId="5" numFmtId="164" fillId="2" borderId="3" applyFont="1" applyNumberFormat="0" applyFill="0" applyBorder="1" applyAlignment="0">
      <alignment horizontal="general" vertical="bottom" textRotation="0" wrapText="false" shrinkToFit="false"/>
    </xf>
    <xf xfId="0" fontId="4" numFmtId="3" fillId="2" borderId="3" applyFont="1" applyNumberFormat="1" applyFill="0" applyBorder="1" applyAlignment="0">
      <alignment horizontal="general" vertical="bottom" textRotation="0" wrapText="false" shrinkToFit="false"/>
    </xf>
    <xf xfId="0" fontId="3" numFmtId="165" fillId="2" borderId="0" applyFont="1" applyNumberFormat="1" applyFill="0" applyBorder="0" applyAlignment="1">
      <alignment horizontal="left" vertical="bottom" textRotation="0" wrapText="false" shrinkToFit="false"/>
    </xf>
    <xf xfId="0" fontId="5" numFmtId="165" fillId="2" borderId="0" applyFont="1" applyNumberFormat="1" applyFill="0" applyBorder="0" applyAlignment="0">
      <alignment horizontal="general" vertical="bottom" textRotation="0" wrapText="false" shrinkToFit="false"/>
    </xf>
    <xf xfId="0" fontId="14" numFmtId="3" fillId="5" borderId="2" applyFont="1" applyNumberFormat="1" applyFill="1" applyBorder="1" applyAlignment="0">
      <alignment horizontal="general" vertical="bottom" textRotation="0" wrapText="false" shrinkToFit="false"/>
    </xf>
    <xf xfId="0" fontId="15" numFmtId="164" fillId="2" borderId="0" applyFont="1" applyNumberFormat="0" applyFill="0" applyBorder="0" applyAlignment="0">
      <alignment horizontal="general" vertical="bottom" textRotation="0" wrapText="false" shrinkToFit="false"/>
    </xf>
    <xf xfId="0" fontId="0" numFmtId="164" fillId="5" borderId="2" applyFont="0" applyNumberFormat="0" applyFill="1" applyBorder="1" applyAlignment="0">
      <alignment horizontal="general" vertical="bottom" textRotation="0" wrapText="false" shrinkToFit="false"/>
    </xf>
    <xf xfId="0" fontId="4" numFmtId="168" fillId="5" borderId="0" applyFont="1" applyNumberFormat="1" applyFill="1" applyBorder="0" applyAlignment="1">
      <alignment horizontal="right" vertical="bottom" textRotation="0" wrapText="false" shrinkToFit="false"/>
    </xf>
    <xf xfId="0" fontId="0" numFmtId="168" fillId="5" borderId="2" applyFont="0" applyNumberFormat="1" applyFill="1" applyBorder="1" applyAlignment="0">
      <alignment horizontal="general" vertical="bottom" textRotation="0" wrapText="false" shrinkToFit="false"/>
    </xf>
    <xf xfId="0" fontId="0" numFmtId="168" fillId="5" borderId="2" applyFont="0" applyNumberFormat="1" applyFill="1" applyBorder="1" applyAlignment="1">
      <alignment horizontal="right" vertical="bottom" textRotation="0" wrapText="false" shrinkToFit="false"/>
    </xf>
    <xf xfId="0" fontId="4" numFmtId="167" fillId="2" borderId="0" applyFont="1" applyNumberFormat="1" applyFill="0" applyBorder="0" applyAlignment="0">
      <alignment horizontal="general" vertical="bottom" textRotation="0" wrapText="false" shrinkToFit="false"/>
    </xf>
    <xf xfId="0" fontId="4" numFmtId="167" fillId="7" borderId="0" applyFont="1" applyNumberFormat="1" applyFill="1" applyBorder="0" applyAlignment="0">
      <alignment horizontal="general" vertical="bottom" textRotation="0" wrapText="false" shrinkToFit="false"/>
    </xf>
    <xf xfId="0" fontId="3" numFmtId="164" fillId="2" borderId="0" applyFont="1" applyNumberFormat="0" applyFill="0" applyBorder="0" applyAlignment="1">
      <alignment horizontal="left" vertical="bottom" textRotation="0" wrapText="false" shrinkToFit="false" indent="1"/>
    </xf>
    <xf xfId="0" fontId="2" numFmtId="165" fillId="2" borderId="0" applyFont="1" applyNumberFormat="1" applyFill="0" applyBorder="0" applyAlignment="0">
      <alignment horizontal="general" vertical="bottom" textRotation="0" wrapText="false" shrinkToFit="false"/>
    </xf>
    <xf xfId="0" fontId="4" numFmtId="168" fillId="2" borderId="1" applyFont="1" applyNumberFormat="1" applyFill="0" applyBorder="1" applyAlignment="1">
      <alignment horizontal="right" vertical="bottom" textRotation="0" wrapText="false" shrinkToFit="false"/>
    </xf>
    <xf xfId="0" fontId="0" numFmtId="172" fillId="2" borderId="0" applyFont="0" applyNumberFormat="1" applyFill="0" applyBorder="0" applyAlignment="1">
      <alignment horizontal="right" vertical="bottom" textRotation="0" wrapText="false" shrinkToFit="false"/>
    </xf>
    <xf xfId="0" fontId="4" numFmtId="164" fillId="3" borderId="3" applyFont="1" applyNumberFormat="0" applyFill="1" applyBorder="1" applyAlignment="1">
      <alignment horizontal="left" vertical="bottom" textRotation="0" wrapText="false" shrinkToFit="false"/>
    </xf>
    <xf xfId="0" fontId="5" numFmtId="164" fillId="3" borderId="3" applyFont="1" applyNumberFormat="0" applyFill="1" applyBorder="1" applyAlignment="0">
      <alignment horizontal="general" vertical="bottom" textRotation="0" wrapText="false" shrinkToFit="false"/>
    </xf>
    <xf xfId="0" fontId="4" numFmtId="3" fillId="3" borderId="3" applyFont="1" applyNumberFormat="1" applyFill="1" applyBorder="1" applyAlignment="0">
      <alignment horizontal="general" vertical="bottom" textRotation="0" wrapText="false" shrinkToFit="false"/>
    </xf>
    <xf xfId="0" fontId="5" numFmtId="165" fillId="2" borderId="0" applyFont="1" applyNumberFormat="1" applyFill="0" applyBorder="0" applyAlignment="0">
      <alignment horizontal="general" vertical="bottom" textRotation="0" wrapText="false" shrinkToFit="false"/>
    </xf>
    <xf xfId="0" fontId="0" numFmtId="9" fillId="6" borderId="0" applyFont="0" applyNumberFormat="1" applyFill="1" applyBorder="0" applyAlignment="0">
      <alignment horizontal="general" vertical="bottom" textRotation="0" wrapText="false" shrinkToFit="false"/>
    </xf>
    <xf xfId="0" fontId="4" quotePrefix="1" numFmtId="168" fillId="2" borderId="2" applyFont="1" applyNumberFormat="1" applyFill="0" applyBorder="1" applyAlignment="0">
      <alignment horizontal="general" vertical="bottom" textRotation="0" wrapText="false" shrinkToFit="false"/>
    </xf>
    <xf xfId="0" fontId="3" numFmtId="4" fillId="2" borderId="0" applyFont="1" applyNumberFormat="1" applyFill="0" applyBorder="0" applyAlignment="1">
      <alignment horizontal="left" vertical="bottom" textRotation="0" wrapText="false" shrinkToFit="false"/>
    </xf>
    <xf xfId="0" fontId="16" numFmtId="164" fillId="2" borderId="0" applyFont="1" applyNumberFormat="0" applyFill="0" applyBorder="0" applyAlignment="0">
      <alignment horizontal="general" vertical="bottom" textRotation="0" wrapText="false" shrinkToFit="false"/>
    </xf>
    <xf xfId="0" fontId="4" numFmtId="164" fillId="2" borderId="0" applyFont="1" applyNumberFormat="0" applyFill="0" applyBorder="0" applyAlignment="1">
      <alignment horizontal="right" vertical="bottom" textRotation="0" wrapText="false" shrinkToFit="false"/>
    </xf>
    <xf xfId="0" fontId="0" numFmtId="169" fillId="2" borderId="0" applyFont="0" applyNumberFormat="1" applyFill="0" applyBorder="0" applyAlignment="1">
      <alignment horizontal="center" vertical="bottom" textRotation="0" wrapText="false" shrinkToFit="false"/>
    </xf>
    <xf xfId="0" fontId="16" numFmtId="164" fillId="7" borderId="6" applyFont="1" applyNumberFormat="0" applyFill="1" applyBorder="1" applyAlignment="0">
      <alignment horizontal="general" vertical="bottom" textRotation="0" wrapText="false" shrinkToFit="false"/>
    </xf>
    <xf xfId="0" fontId="0" numFmtId="164" fillId="7" borderId="6" applyFont="0" applyNumberFormat="0" applyFill="1" applyBorder="1" applyAlignment="0">
      <alignment horizontal="general" vertical="bottom" textRotation="0" wrapText="false" shrinkToFit="false"/>
    </xf>
    <xf xfId="0" fontId="4" numFmtId="164" fillId="5" borderId="2" applyFont="1" applyNumberFormat="0" applyFill="1" applyBorder="1" applyAlignment="1">
      <alignment horizontal="left" vertical="bottom" textRotation="0" wrapText="false" shrinkToFit="false"/>
    </xf>
    <xf xfId="0" fontId="5" numFmtId="164" fillId="5" borderId="2" applyFont="1" applyNumberFormat="0" applyFill="1" applyBorder="1" applyAlignment="0">
      <alignment horizontal="general" vertical="bottom" textRotation="0" wrapText="false" shrinkToFit="false"/>
    </xf>
    <xf xfId="0" fontId="0" numFmtId="165" fillId="2" borderId="1" applyFont="0" applyNumberFormat="1" applyFill="0" applyBorder="1" applyAlignment="0">
      <alignment horizontal="general" vertical="bottom" textRotation="0" wrapText="false" shrinkToFit="false"/>
    </xf>
    <xf xfId="0" fontId="4" numFmtId="164" fillId="5" borderId="3" applyFont="1" applyNumberFormat="0" applyFill="1" applyBorder="1" applyAlignment="0">
      <alignment horizontal="general" vertical="bottom" textRotation="0" wrapText="false" shrinkToFit="false"/>
    </xf>
    <xf xfId="0" fontId="4" numFmtId="164" fillId="5" borderId="3" applyFont="1" applyNumberFormat="0" applyFill="1" applyBorder="1" applyAlignment="0">
      <alignment horizontal="general" vertical="bottom" textRotation="0" wrapText="false" shrinkToFit="false"/>
    </xf>
    <xf xfId="0" fontId="4" numFmtId="10" fillId="5" borderId="3" applyFont="1" applyNumberFormat="1" applyFill="1" applyBorder="1" applyAlignment="0">
      <alignment horizontal="general" vertical="bottom" textRotation="0" wrapText="false" shrinkToFit="false"/>
    </xf>
    <xf xfId="0" fontId="0" numFmtId="168" fillId="2" borderId="0" applyFont="0" applyNumberFormat="1" applyFill="0" applyBorder="0" applyAlignment="0">
      <alignment horizontal="general" vertical="bottom" textRotation="0" wrapText="false" shrinkToFit="false"/>
    </xf>
    <xf xfId="0" fontId="0" numFmtId="168" fillId="2" borderId="7" applyFont="0" applyNumberFormat="1" applyFill="0" applyBorder="1" applyAlignment="0">
      <alignment horizontal="general" vertical="bottom" textRotation="0" wrapText="false" shrinkToFit="false"/>
    </xf>
    <xf xfId="0" fontId="0" numFmtId="168" fillId="2" borderId="8" applyFont="0" applyNumberFormat="1" applyFill="0" applyBorder="1" applyAlignment="0">
      <alignment horizontal="general" vertical="bottom" textRotation="0" wrapText="false" shrinkToFit="false"/>
    </xf>
    <xf xfId="0" fontId="0" numFmtId="168" fillId="2" borderId="9" applyFont="0" applyNumberFormat="1" applyFill="0" applyBorder="1" applyAlignment="0">
      <alignment horizontal="general" vertical="bottom" textRotation="0" wrapText="false" shrinkToFit="false"/>
    </xf>
    <xf xfId="0" fontId="0" numFmtId="168" fillId="2" borderId="10" applyFont="0" applyNumberFormat="1" applyFill="0" applyBorder="1" applyAlignment="0">
      <alignment horizontal="general" vertical="bottom" textRotation="0" wrapText="false" shrinkToFit="false"/>
    </xf>
    <xf xfId="0" fontId="0" numFmtId="168" fillId="2" borderId="11" applyFont="0" applyNumberFormat="1" applyFill="0" applyBorder="1" applyAlignment="0">
      <alignment horizontal="general" vertical="bottom" textRotation="0" wrapText="false" shrinkToFit="false"/>
    </xf>
    <xf xfId="0" fontId="0" numFmtId="168" fillId="2" borderId="12" applyFont="0" applyNumberFormat="1" applyFill="0" applyBorder="1" applyAlignment="0">
      <alignment horizontal="general" vertical="bottom" textRotation="0" wrapText="false" shrinkToFit="false"/>
    </xf>
    <xf xfId="0" fontId="0" numFmtId="168" fillId="2" borderId="13" applyFont="0" applyNumberFormat="1" applyFill="0" applyBorder="1" applyAlignment="0">
      <alignment horizontal="general" vertical="bottom" textRotation="0" wrapText="false" shrinkToFit="false"/>
    </xf>
    <xf xfId="0" fontId="0" numFmtId="168" fillId="2" borderId="14" applyFont="0" applyNumberFormat="1" applyFill="0" applyBorder="1" applyAlignment="0">
      <alignment horizontal="general" vertical="bottom" textRotation="0" wrapText="false" shrinkToFit="false"/>
    </xf>
    <xf xfId="0" fontId="0" numFmtId="10" fillId="4" borderId="0" applyFont="0" applyNumberFormat="1" applyFill="1" applyBorder="0" applyAlignment="0">
      <alignment horizontal="general" vertical="bottom" textRotation="0" wrapText="false" shrinkToFit="false"/>
    </xf>
    <xf xfId="0" fontId="0" numFmtId="165" fillId="4" borderId="0" applyFont="0" applyNumberFormat="1" applyFill="1" applyBorder="0" applyAlignment="0">
      <alignment horizontal="general" vertical="bottom" textRotation="0" wrapText="false" shrinkToFit="false"/>
    </xf>
    <xf xfId="0" fontId="0" numFmtId="173" fillId="4" borderId="0" applyFont="0" applyNumberFormat="1" applyFill="1" applyBorder="0" applyAlignment="0">
      <alignment horizontal="general" vertical="bottom" textRotation="0" wrapText="false" shrinkToFit="false"/>
    </xf>
    <xf xfId="0" fontId="0" numFmtId="9" fillId="4" borderId="0" applyFont="0" applyNumberFormat="1" applyFill="1" applyBorder="0" applyAlignment="0">
      <alignment horizontal="general" vertical="bottom" textRotation="0" wrapText="false" shrinkToFit="false"/>
    </xf>
    <xf xfId="0" fontId="0" quotePrefix="1" numFmtId="164" fillId="2" borderId="0" applyFont="0" applyNumberFormat="0" applyFill="0" applyBorder="0" applyAlignment="0">
      <alignment horizontal="general" vertical="bottom" textRotation="0" wrapText="false" shrinkToFit="false"/>
    </xf>
    <xf xfId="0" fontId="0" numFmtId="9" fillId="2" borderId="0" applyFont="0" applyNumberFormat="1" applyFill="0" applyBorder="0" applyAlignment="0">
      <alignment horizontal="general" vertical="bottom" textRotation="0" wrapText="false" shrinkToFit="false"/>
    </xf>
    <xf xfId="0" fontId="4" numFmtId="164" fillId="4" borderId="0" applyFont="1" applyNumberFormat="0" applyFill="1" applyBorder="0" applyAlignment="0">
      <alignment horizontal="general" vertical="bottom" textRotation="0" wrapText="false" shrinkToFit="false"/>
    </xf>
    <xf xfId="0" fontId="0" numFmtId="164" fillId="4" borderId="0" applyFont="0" applyNumberFormat="0" applyFill="1" applyBorder="0" applyAlignment="0">
      <alignment horizontal="general" vertical="bottom" textRotation="0" wrapText="false" shrinkToFit="false"/>
    </xf>
    <xf xfId="0" fontId="0" numFmtId="9" fillId="4" borderId="0" applyFont="0" applyNumberFormat="1" applyFill="1" applyBorder="0" applyAlignment="0">
      <alignment horizontal="general" vertical="bottom" textRotation="0" wrapText="false" shrinkToFit="false"/>
    </xf>
    <xf xfId="0" fontId="4" numFmtId="164" fillId="2" borderId="15" applyFont="1" applyNumberFormat="0" applyFill="0" applyBorder="1" applyAlignment="0">
      <alignment horizontal="general" vertical="bottom" textRotation="0" wrapText="false" shrinkToFit="false"/>
    </xf>
    <xf xfId="0" fontId="4" numFmtId="164" fillId="4" borderId="15" applyFont="1" applyNumberFormat="0" applyFill="1" applyBorder="1" applyAlignment="0">
      <alignment horizontal="general" vertical="bottom" textRotation="0" wrapText="false" shrinkToFit="false"/>
    </xf>
    <xf xfId="0" fontId="0" numFmtId="3" fillId="2" borderId="0" applyFont="0" applyNumberFormat="1" applyFill="0" applyBorder="0" applyAlignment="0">
      <alignment horizontal="general" vertical="bottom" textRotation="0" wrapText="false" shrinkToFit="false"/>
    </xf>
    <xf xfId="0" fontId="0" numFmtId="165" fillId="2" borderId="0" applyFont="0" applyNumberFormat="1" applyFill="0" applyBorder="0" applyAlignment="0">
      <alignment horizontal="general" vertical="bottom" textRotation="0" wrapText="false" shrinkToFit="false"/>
    </xf>
    <xf xfId="0" fontId="0" numFmtId="165" fillId="4" borderId="0" applyFont="0" applyNumberFormat="1" applyFill="1" applyBorder="0" applyAlignment="0">
      <alignment horizontal="general" vertical="bottom" textRotation="0" wrapText="false" shrinkToFit="false"/>
    </xf>
    <xf xfId="0" fontId="2" numFmtId="165" fillId="2" borderId="0" applyFont="1" applyNumberFormat="1" applyFill="0" applyBorder="0" applyAlignment="0">
      <alignment horizontal="general" vertical="bottom" textRotation="0" wrapText="false" shrinkToFit="false"/>
    </xf>
    <xf xfId="0" fontId="4" numFmtId="164" fillId="2" borderId="0" applyFont="1" applyNumberFormat="0" applyFill="0" applyBorder="0" applyAlignment="0">
      <alignment horizontal="general" vertical="bottom" textRotation="0" wrapText="false" shrinkToFit="false"/>
    </xf>
    <xf xfId="0" fontId="0" numFmtId="165" fillId="2" borderId="0" applyFont="0" applyNumberFormat="1" applyFill="0" applyBorder="0" applyAlignment="1">
      <alignment horizontal="center" vertical="bottom" textRotation="0" wrapText="false" shrinkToFit="false"/>
    </xf>
    <xf xfId="0" fontId="4" numFmtId="169" fillId="2" borderId="3" applyFont="1" applyNumberFormat="1" applyFill="0" applyBorder="1" applyAlignment="0">
      <alignment horizontal="general" vertical="bottom" textRotation="0" wrapText="false" shrinkToFit="false"/>
    </xf>
    <xf xfId="0" fontId="0" numFmtId="165" fillId="4" borderId="0" applyFont="0" applyNumberFormat="1" applyFill="1" applyBorder="0" applyAlignment="1">
      <alignment horizontal="center" vertical="bottom" textRotation="0" wrapText="false" shrinkToFit="false"/>
    </xf>
    <xf xfId="0" fontId="0" numFmtId="164" fillId="2" borderId="0" applyFont="0" applyNumberFormat="0" applyFill="0" applyBorder="0" applyAlignment="0">
      <alignment horizontal="general" vertical="bottom" textRotation="0" wrapText="false" shrinkToFit="false"/>
    </xf>
    <xf xfId="0" fontId="0" numFmtId="172" fillId="2" borderId="0" applyFont="0" applyNumberFormat="1" applyFill="0" applyBorder="0" applyAlignment="0">
      <alignment horizontal="general" vertical="bottom" textRotation="0" wrapText="false" shrinkToFit="false"/>
    </xf>
    <xf xfId="0" fontId="4" numFmtId="164" fillId="4" borderId="3" applyFont="1" applyNumberFormat="0" applyFill="1" applyBorder="1" applyAlignment="0">
      <alignment horizontal="general" vertical="bottom" textRotation="0" wrapText="false" shrinkToFit="false"/>
    </xf>
    <xf xfId="0" fontId="4" numFmtId="4" fillId="5" borderId="2" applyFont="1" applyNumberFormat="1" applyFill="1" applyBorder="1" applyAlignment="1" applyProtection="true">
      <alignment horizontal="right" vertical="bottom" textRotation="0" wrapText="false" shrinkToFit="false"/>
      <protection locked="false"/>
    </xf>
    <xf xfId="0" fontId="4" numFmtId="164" fillId="2" borderId="1" applyFont="1" applyNumberFormat="0" applyFill="0" applyBorder="1" applyAlignment="1">
      <alignment horizontal="left" vertical="bottom" textRotation="0" wrapText="false" shrinkToFit="false"/>
    </xf>
    <xf xfId="0" fontId="4" numFmtId="4" fillId="2" borderId="1" applyFont="1" applyNumberFormat="1" applyFill="0" applyBorder="1" applyAlignment="0">
      <alignment horizontal="general" vertical="bottom" textRotation="0" wrapText="false" shrinkToFit="false"/>
    </xf>
    <xf xfId="0" fontId="6" numFmtId="170" fillId="2" borderId="4" applyFont="1" applyNumberFormat="1" applyFill="0" applyBorder="1" applyAlignment="0">
      <alignment horizontal="general" vertical="bottom" textRotation="0" wrapText="false" shrinkToFit="false"/>
    </xf>
    <xf xfId="0" fontId="0" numFmtId="170" fillId="2" borderId="4" applyFont="0" applyNumberFormat="1" applyFill="0" applyBorder="1" applyAlignment="0">
      <alignment horizontal="general" vertical="bottom" textRotation="0" wrapText="false" shrinkToFit="false"/>
    </xf>
    <xf xfId="0" fontId="0" quotePrefix="1" numFmtId="168" fillId="2" borderId="0" applyFont="0" applyNumberFormat="1" applyFill="0" applyBorder="0" applyAlignment="0">
      <alignment horizontal="general" vertical="bottom" textRotation="0" wrapText="false" shrinkToFit="false"/>
    </xf>
    <xf xfId="0" fontId="0" numFmtId="164" fillId="5" borderId="0" applyFont="0" applyNumberFormat="0" applyFill="1" applyBorder="0" applyAlignment="0">
      <alignment horizontal="general" vertical="bottom" textRotation="0" wrapText="false" shrinkToFit="false"/>
    </xf>
    <xf xfId="0" fontId="17" numFmtId="164" fillId="2" borderId="0" applyFont="1" applyNumberFormat="0" applyFill="0" applyBorder="0" applyAlignment="0">
      <alignment horizontal="general" vertical="bottom" textRotation="0" wrapText="false" shrinkToFit="false"/>
    </xf>
    <xf xfId="0" fontId="4" numFmtId="167" fillId="2" borderId="2" applyFont="1" applyNumberFormat="1" applyFill="0" applyBorder="1" applyAlignment="0">
      <alignment horizontal="general" vertical="bottom" textRotation="0" wrapText="false" shrinkToFit="false"/>
    </xf>
    <xf xfId="0" fontId="13" numFmtId="164" fillId="2" borderId="0" applyFont="1" applyNumberFormat="0" applyFill="0" applyBorder="0" applyAlignment="0">
      <alignment horizontal="general" vertical="bottom" textRotation="0" wrapText="false" shrinkToFit="false"/>
    </xf>
    <xf xfId="0" fontId="6" numFmtId="174" fillId="2" borderId="0" applyFont="1" applyNumberFormat="1" applyFill="0" applyBorder="0" applyAlignment="0" applyProtection="true">
      <alignment horizontal="general" vertical="bottom" textRotation="0" wrapText="false" shrinkToFit="false"/>
      <protection locked="false"/>
    </xf>
    <xf xfId="0" fontId="17" numFmtId="164" fillId="5" borderId="0" applyFont="1" applyNumberFormat="0" applyFill="1" applyBorder="0" applyAlignment="0">
      <alignment horizontal="general" vertical="bottom" textRotation="0" wrapText="false" shrinkToFit="false"/>
    </xf>
    <xf xfId="0" fontId="4" numFmtId="164" fillId="8" borderId="2" applyFont="1" applyNumberFormat="0" applyFill="1" applyBorder="1" applyAlignment="0">
      <alignment horizontal="general" vertical="bottom" textRotation="0" wrapText="false" shrinkToFit="false"/>
    </xf>
    <xf xfId="0" fontId="4" numFmtId="166" fillId="8" borderId="2" applyFont="1" applyNumberFormat="1" applyFill="1" applyBorder="1" applyAlignment="1" applyProtection="true">
      <alignment horizontal="right" vertical="bottom" textRotation="0" wrapText="false" shrinkToFit="false"/>
      <protection locked="false"/>
    </xf>
    <xf xfId="0" fontId="18" numFmtId="164" fillId="8" borderId="2" applyFont="1" applyNumberFormat="0" applyFill="1" applyBorder="1" applyAlignment="0">
      <alignment horizontal="general" vertical="bottom" textRotation="0" wrapText="false" shrinkToFit="false"/>
    </xf>
    <xf xfId="0" fontId="0" numFmtId="164" fillId="2" borderId="0" applyFont="0" applyNumberFormat="0" applyFill="0" applyBorder="0" applyAlignment="1">
      <alignment horizontal="left" vertical="bottom" textRotation="0" wrapText="false" shrinkToFit="false" indent="1"/>
    </xf>
    <xf xfId="0" fontId="0" numFmtId="164" fillId="2" borderId="0" applyFont="0" applyNumberFormat="0" applyFill="0" applyBorder="0" applyAlignment="0">
      <alignment horizontal="general" vertical="bottom" textRotation="0" wrapText="false" shrinkToFit="false"/>
    </xf>
    <xf xfId="0" fontId="2" numFmtId="174" fillId="2" borderId="0" applyFont="1" applyNumberFormat="1" applyFill="0" applyBorder="0" applyAlignment="0" applyProtection="true">
      <alignment horizontal="general" vertical="bottom" textRotation="0" wrapText="false" shrinkToFit="false"/>
      <protection locked="false"/>
    </xf>
    <xf xfId="0" fontId="0" numFmtId="164" fillId="2" borderId="2" applyFont="0" applyNumberFormat="0" applyFill="0" applyBorder="1" applyAlignment="0">
      <alignment horizontal="general" vertical="bottom" textRotation="0" wrapText="false" shrinkToFit="false"/>
    </xf>
    <xf xfId="0" fontId="2" numFmtId="164" fillId="2" borderId="2" applyFont="1" applyNumberFormat="0" applyFill="0" applyBorder="1" applyAlignment="0">
      <alignment horizontal="general" vertical="bottom" textRotation="0" wrapText="false" shrinkToFit="false"/>
    </xf>
    <xf xfId="0" fontId="4" numFmtId="164" fillId="2" borderId="2" applyFont="1" applyNumberFormat="0" applyFill="0" applyBorder="1" applyAlignment="1">
      <alignment horizontal="center" vertical="bottom" textRotation="0" wrapText="false" shrinkToFit="false"/>
    </xf>
    <xf xfId="0" fontId="0" numFmtId="167" fillId="2" borderId="2" applyFont="0" applyNumberFormat="1" applyFill="0" applyBorder="1" applyAlignment="1">
      <alignment horizontal="center" vertical="bottom" textRotation="0" wrapText="false" shrinkToFit="false"/>
    </xf>
    <xf xfId="0" fontId="17" numFmtId="164" fillId="2" borderId="0" applyFont="1" applyNumberFormat="0" applyFill="0" applyBorder="0" applyAlignment="0">
      <alignment horizontal="general" vertical="bottom" textRotation="0" wrapText="false" shrinkToFit="false"/>
    </xf>
    <xf xfId="0" fontId="4" numFmtId="164" fillId="2" borderId="0" applyFont="1" applyNumberFormat="0" applyFill="0" applyBorder="0" applyAlignment="1">
      <alignment horizontal="left" vertical="bottom" textRotation="0" wrapText="false" shrinkToFit="false" indent="1"/>
    </xf>
    <xf xfId="0" fontId="0" quotePrefix="1" numFmtId="164" fillId="2" borderId="0" applyFont="0" applyNumberFormat="0" applyFill="0" applyBorder="0" applyAlignment="1">
      <alignment horizontal="left" vertical="bottom" textRotation="0" wrapText="false" shrinkToFit="false" indent="2"/>
    </xf>
    <xf xfId="0" fontId="13" numFmtId="175" fillId="3" borderId="16" applyFont="1" applyNumberFormat="1" applyFill="1" applyBorder="1" applyAlignment="0">
      <alignment horizontal="general" vertical="bottom" textRotation="0" wrapText="false" shrinkToFit="false"/>
    </xf>
    <xf xfId="0" fontId="13" numFmtId="175" fillId="3" borderId="17" applyFont="1" applyNumberFormat="1" applyFill="1" applyBorder="1" applyAlignment="0">
      <alignment horizontal="general" vertical="bottom" textRotation="0" wrapText="false" shrinkToFit="false"/>
    </xf>
    <xf xfId="0" fontId="4" numFmtId="175" fillId="2" borderId="1" applyFont="1" applyNumberFormat="1" applyFill="0" applyBorder="1" applyAlignment="0">
      <alignment horizontal="general" vertical="bottom" textRotation="0" wrapText="false" shrinkToFit="false"/>
    </xf>
    <xf xfId="0" fontId="0" numFmtId="175" fillId="2" borderId="0" applyFont="0" applyNumberFormat="1" applyFill="0" applyBorder="0" applyAlignment="0">
      <alignment horizontal="general" vertical="bottom" textRotation="0" wrapText="false" shrinkToFit="false"/>
    </xf>
    <xf xfId="0" fontId="13" numFmtId="175" fillId="3" borderId="18" applyFont="1" applyNumberFormat="1" applyFill="1" applyBorder="1" applyAlignment="0">
      <alignment horizontal="general" vertical="bottom" textRotation="0" wrapText="false" shrinkToFit="false"/>
    </xf>
    <xf xfId="0" fontId="13" numFmtId="175" fillId="2" borderId="0" applyFont="1" applyNumberFormat="1" applyFill="0" applyBorder="0" applyAlignment="0">
      <alignment horizontal="general" vertical="bottom" textRotation="0" wrapText="false" shrinkToFit="false"/>
    </xf>
    <xf xfId="0" fontId="13" numFmtId="175" fillId="2" borderId="0" applyFont="1" applyNumberFormat="1" applyFill="0" applyBorder="0" applyAlignment="0">
      <alignment horizontal="general" vertical="bottom" textRotation="0" wrapText="false" shrinkToFit="false"/>
    </xf>
    <xf xfId="0" fontId="4" numFmtId="175" fillId="2" borderId="0" applyFont="1" applyNumberFormat="1" applyFill="0" applyBorder="0" applyAlignment="0">
      <alignment horizontal="general" vertical="bottom" textRotation="0" wrapText="false" shrinkToFit="false"/>
    </xf>
    <xf xfId="0" fontId="13" numFmtId="175" fillId="3" borderId="18" applyFont="1" applyNumberFormat="1" applyFill="1" applyBorder="1" applyAlignment="1">
      <alignment horizontal="general" vertical="bottom" textRotation="0" wrapText="true" shrinkToFit="false"/>
    </xf>
    <xf xfId="0" fontId="13" numFmtId="171" fillId="3" borderId="4" applyFont="1" applyNumberFormat="1" applyFill="1" applyBorder="1" applyAlignment="0" applyProtection="true">
      <alignment horizontal="general" vertical="bottom" textRotation="0" wrapText="false" shrinkToFit="false"/>
      <protection locked="false"/>
    </xf>
    <xf xfId="0" fontId="13" numFmtId="4" fillId="3" borderId="4" applyFont="1" applyNumberFormat="1" applyFill="1" applyBorder="1" applyAlignment="0" applyProtection="true">
      <alignment horizontal="general" vertical="bottom" textRotation="0" wrapText="false" shrinkToFit="false"/>
      <protection locked="false"/>
    </xf>
    <xf xfId="0" fontId="2" numFmtId="176" fillId="3" borderId="4" applyFont="1" applyNumberFormat="1" applyFill="1" applyBorder="1" applyAlignment="0" applyProtection="true">
      <alignment horizontal="general" vertical="bottom" textRotation="0" wrapText="false" shrinkToFit="false"/>
      <protection locked="false"/>
    </xf>
    <xf xfId="0" fontId="4" numFmtId="4" fillId="3" borderId="3" applyFont="1" applyNumberFormat="1" applyFill="1" applyBorder="1" applyAlignment="0">
      <alignment horizontal="general" vertical="bottom" textRotation="0" wrapText="false" shrinkToFit="false"/>
    </xf>
    <xf xfId="0" fontId="2" numFmtId="176" fillId="3" borderId="19" applyFont="1" applyNumberFormat="1" applyFill="1" applyBorder="1" applyAlignment="0">
      <alignment horizontal="general" vertical="bottom" textRotation="0" wrapText="false" shrinkToFit="false"/>
    </xf>
    <xf xfId="0" fontId="2" numFmtId="176" fillId="3" borderId="4" applyFont="1" applyNumberFormat="1" applyFill="1" applyBorder="1" applyAlignment="0">
      <alignment horizontal="general" vertical="bottom" textRotation="0" wrapText="false" shrinkToFit="false"/>
    </xf>
    <xf xfId="0" fontId="2" numFmtId="176" fillId="3" borderId="20" applyFont="1" applyNumberFormat="1" applyFill="1" applyBorder="1" applyAlignment="0">
      <alignment horizontal="general" vertical="bottom" textRotation="0" wrapText="false" shrinkToFit="false"/>
    </xf>
    <xf xfId="0" fontId="0" numFmtId="176" fillId="2" borderId="21" applyFont="0" applyNumberFormat="1" applyFill="0" applyBorder="1" applyAlignment="0">
      <alignment horizontal="general" vertical="bottom" textRotation="0" wrapText="false" shrinkToFit="false"/>
    </xf>
    <xf xfId="0" fontId="6" numFmtId="176" fillId="2" borderId="0" applyFont="1" applyNumberFormat="1" applyFill="0" applyBorder="0" applyAlignment="0">
      <alignment horizontal="general" vertical="bottom" textRotation="0" wrapText="false" shrinkToFit="false"/>
    </xf>
    <xf xfId="0" fontId="0" numFmtId="176" fillId="2" borderId="4" applyFont="0" applyNumberFormat="1" applyFill="0" applyBorder="1" applyAlignment="0">
      <alignment horizontal="general" vertical="bottom" textRotation="0" wrapText="false" shrinkToFit="false"/>
    </xf>
    <xf xfId="0" fontId="6" numFmtId="176" fillId="3" borderId="4" applyFont="1" applyNumberFormat="1" applyFill="1" applyBorder="1" applyAlignment="0">
      <alignment horizontal="general" vertical="bottom" textRotation="0" wrapText="false" shrinkToFit="false"/>
    </xf>
    <xf xfId="0" fontId="2" numFmtId="176" fillId="3" borderId="19" applyFont="1" applyNumberFormat="1" applyFill="1" applyBorder="1" applyAlignment="0" applyProtection="true">
      <alignment horizontal="general" vertical="bottom" textRotation="0" wrapText="false" shrinkToFit="false"/>
      <protection locked="false"/>
    </xf>
    <xf xfId="0" fontId="0" numFmtId="176" fillId="2" borderId="0" applyFont="0" applyNumberFormat="1" applyFill="0" applyBorder="0" applyAlignment="0">
      <alignment horizontal="general" vertical="bottom" textRotation="0" wrapText="false" shrinkToFit="false"/>
    </xf>
    <xf xfId="0" fontId="6" numFmtId="176" fillId="3" borderId="20" applyFont="1" applyNumberFormat="1" applyFill="1" applyBorder="1" applyAlignment="0" applyProtection="true">
      <alignment horizontal="general" vertical="bottom" textRotation="0" wrapText="false" shrinkToFit="false"/>
      <protection locked="false"/>
    </xf>
    <xf xfId="0" fontId="4" numFmtId="176" fillId="2" borderId="21" applyFont="1" applyNumberFormat="1" applyFill="0" applyBorder="1" applyAlignment="0" applyProtection="true">
      <alignment horizontal="general" vertical="bottom" textRotation="0" wrapText="false" shrinkToFit="false"/>
      <protection locked="false"/>
    </xf>
    <xf xfId="0" fontId="2" numFmtId="176" fillId="3" borderId="22" applyFont="1" applyNumberFormat="1" applyFill="1" applyBorder="1" applyAlignment="0" applyProtection="true">
      <alignment horizontal="general" vertical="bottom" textRotation="0" wrapText="false" shrinkToFit="false"/>
      <protection locked="false"/>
    </xf>
    <xf xfId="0" fontId="4" numFmtId="176" fillId="2" borderId="0" applyFont="1" applyNumberFormat="1" applyFill="0" applyBorder="0" applyAlignment="0" applyProtection="true">
      <alignment horizontal="general" vertical="bottom" textRotation="0" wrapText="false" shrinkToFit="false"/>
      <protection locked="false"/>
    </xf>
    <xf xfId="0" fontId="14" numFmtId="176" fillId="3" borderId="4" applyFont="1" applyNumberFormat="1" applyFill="1" applyBorder="1" applyAlignment="0" applyProtection="true">
      <alignment horizontal="general" vertical="bottom" textRotation="0" wrapText="false" shrinkToFit="false"/>
      <protection locked="false"/>
    </xf>
    <xf xfId="0" fontId="4" numFmtId="176" fillId="2" borderId="0" applyFont="1" applyNumberFormat="1" applyFill="0" applyBorder="0" applyAlignment="0">
      <alignment horizontal="general" vertical="bottom" textRotation="0" wrapText="false" shrinkToFit="false"/>
    </xf>
    <xf xfId="0" fontId="0" numFmtId="176" fillId="2" borderId="0" applyFont="0" applyNumberFormat="1" applyFill="0" applyBorder="0" applyAlignment="0">
      <alignment horizontal="general" vertical="bottom" textRotation="0" wrapText="false" shrinkToFit="false"/>
    </xf>
    <xf xfId="0" fontId="13" numFmtId="165" fillId="3" borderId="4" applyFont="1" applyNumberFormat="1" applyFill="1" applyBorder="1" applyAlignment="0" applyProtection="true">
      <alignment horizontal="general" vertical="bottom" textRotation="0" wrapText="false" shrinkToFit="false"/>
      <protection locked="false"/>
    </xf>
    <xf xfId="0" fontId="0" numFmtId="4" fillId="2" borderId="0" applyFont="0" applyNumberFormat="1" applyFill="0" applyBorder="0" applyAlignment="0">
      <alignment horizontal="general" vertical="bottom" textRotation="0" wrapText="false" shrinkToFit="false"/>
    </xf>
    <xf xfId="0" fontId="0" numFmtId="177" fillId="2" borderId="4" applyFont="0" applyNumberFormat="1" applyFill="0" applyBorder="1" applyAlignment="0">
      <alignment horizontal="general" vertical="bottom" textRotation="0" wrapText="false" shrinkToFit="false"/>
    </xf>
    <xf xfId="0" fontId="4" quotePrefix="1" numFmtId="164" fillId="2" borderId="0" applyFont="1" applyNumberFormat="0" applyFill="0" applyBorder="0" applyAlignment="1">
      <alignment horizontal="left" vertical="bottom" textRotation="0" wrapText="false" shrinkToFit="false" indent="1"/>
    </xf>
    <xf xfId="0" fontId="5" numFmtId="164" fillId="2" borderId="0" applyFont="1" applyNumberFormat="0" applyFill="0" applyBorder="0" applyAlignment="1">
      <alignment horizontal="left" vertical="bottom" textRotation="0" wrapText="false" shrinkToFit="false" indent="1"/>
    </xf>
    <xf xfId="0" fontId="4" numFmtId="3" fillId="2" borderId="0" applyFont="1" applyNumberFormat="1" applyFill="0" applyBorder="0" applyAlignment="0">
      <alignment horizontal="general" vertical="bottom" textRotation="0" wrapText="false" shrinkToFit="false"/>
    </xf>
    <xf xfId="0" fontId="4" numFmtId="177" fillId="2" borderId="0" applyFont="1" applyNumberFormat="1" applyFill="0" applyBorder="0" applyAlignment="0">
      <alignment horizontal="general" vertical="bottom" textRotation="0" wrapText="false" shrinkToFit="false"/>
    </xf>
    <xf xfId="0" fontId="0" numFmtId="171" fillId="4" borderId="0" applyFont="0" applyNumberFormat="1" applyFill="1" applyBorder="0" applyAlignment="0">
      <alignment horizontal="general" vertical="bottom" textRotation="0" wrapText="false" shrinkToFit="false"/>
    </xf>
    <xf xfId="0" fontId="0" numFmtId="164" fillId="2" borderId="0" applyFont="0" applyNumberFormat="0" applyFill="0" applyBorder="0" applyAlignment="1">
      <alignment horizontal="left" vertical="bottom" textRotation="0" wrapText="false" shrinkToFit="false" indent="1"/>
    </xf>
    <xf xfId="0" fontId="0" numFmtId="175" fillId="7" borderId="0" applyFont="0" applyNumberFormat="1" applyFill="1" applyBorder="0" applyAlignment="0">
      <alignment horizontal="general" vertical="bottom" textRotation="0" wrapText="false" shrinkToFit="false"/>
    </xf>
    <xf xfId="0" fontId="3" numFmtId="164" fillId="2" borderId="0" applyFont="1" applyNumberFormat="0" applyFill="0" applyBorder="0" applyAlignment="1">
      <alignment horizontal="left" vertical="bottom" textRotation="0" wrapText="false" shrinkToFit="false" indent="2"/>
    </xf>
    <xf xfId="0" fontId="3" numFmtId="165" fillId="2" borderId="0" applyFont="1" applyNumberFormat="1" applyFill="0" applyBorder="0" applyAlignment="0">
      <alignment horizontal="general" vertical="bottom" textRotation="0" wrapText="false" shrinkToFit="false"/>
    </xf>
    <xf xfId="0" fontId="0" numFmtId="175" fillId="2" borderId="0" applyFont="0" applyNumberFormat="1" applyFill="0" applyBorder="0" applyAlignment="0">
      <alignment horizontal="general" vertical="bottom" textRotation="0" wrapText="false" shrinkToFit="false"/>
    </xf>
    <xf xfId="0" fontId="3" numFmtId="9" fillId="2" borderId="0" applyFont="1" applyNumberFormat="1" applyFill="0" applyBorder="0" applyAlignment="0">
      <alignment horizontal="general" vertical="bottom" textRotation="0" wrapText="false" shrinkToFit="false"/>
    </xf>
    <xf xfId="0" fontId="4" quotePrefix="1" numFmtId="164" fillId="2" borderId="0" applyFont="1" applyNumberFormat="0" applyFill="0" applyBorder="0" applyAlignment="1">
      <alignment horizontal="left" vertical="bottom" textRotation="0" wrapText="false" shrinkToFit="false" indent="1"/>
    </xf>
    <xf xfId="0" fontId="5" numFmtId="164" fillId="2" borderId="0" applyFont="1" applyNumberFormat="0" applyFill="0" applyBorder="0" applyAlignment="1">
      <alignment horizontal="left" vertical="bottom" textRotation="0" wrapText="false" shrinkToFit="false" indent="1"/>
    </xf>
    <xf xfId="0" fontId="4" numFmtId="177" fillId="2" borderId="0" applyFont="1" applyNumberFormat="1" applyFill="0" applyBorder="0" applyAlignment="0">
      <alignment horizontal="general" vertical="bottom" textRotation="0" wrapText="false" shrinkToFit="false"/>
    </xf>
    <xf xfId="0" fontId="3" numFmtId="164" fillId="2" borderId="0" applyFont="1" applyNumberFormat="0" applyFill="0" applyBorder="0" applyAlignment="1">
      <alignment horizontal="left" vertical="bottom" textRotation="0" wrapText="false" shrinkToFit="false" indent="2"/>
    </xf>
    <xf xfId="0" fontId="5" numFmtId="3" fillId="2" borderId="0" applyFont="1" applyNumberFormat="1" applyFill="0" applyBorder="0" applyAlignment="0">
      <alignment horizontal="general" vertical="bottom" textRotation="0" wrapText="false" shrinkToFit="false"/>
    </xf>
    <xf xfId="0" fontId="3" numFmtId="164" fillId="2" borderId="2" applyFont="1" applyNumberFormat="0" applyFill="0" applyBorder="1" applyAlignment="1">
      <alignment horizontal="left" vertical="bottom" textRotation="0" wrapText="false" shrinkToFit="false" indent="2"/>
    </xf>
    <xf xfId="0" fontId="5" numFmtId="3" fillId="2" borderId="2" applyFont="1" applyNumberFormat="1" applyFill="0" applyBorder="1" applyAlignment="0">
      <alignment horizontal="general" vertical="bottom" textRotation="0" wrapText="false" shrinkToFit="false"/>
    </xf>
    <xf xfId="0" fontId="3" numFmtId="173" fillId="2" borderId="0" applyFont="1" applyNumberFormat="1" applyFill="0" applyBorder="0" applyAlignment="0">
      <alignment horizontal="general" vertical="bottom" textRotation="0" wrapText="false" shrinkToFit="false"/>
    </xf>
    <xf xfId="0" fontId="3" numFmtId="3" fillId="2" borderId="2" applyFont="1" applyNumberFormat="1" applyFill="0" applyBorder="1" applyAlignment="0">
      <alignment horizontal="general" vertical="bottom" textRotation="0" wrapText="false" shrinkToFit="false"/>
    </xf>
    <xf xfId="0" fontId="2" numFmtId="164" fillId="2" borderId="0" applyFont="1" applyNumberFormat="0" applyFill="0" applyBorder="0" applyAlignment="0">
      <alignment horizontal="general" vertical="bottom" textRotation="0" wrapText="false" shrinkToFit="false"/>
    </xf>
    <xf xfId="0" fontId="14" numFmtId="164" fillId="2" borderId="0" applyFont="1" applyNumberFormat="0" applyFill="0" applyBorder="0" applyAlignment="1">
      <alignment horizontal="left" vertical="bottom" textRotation="0" wrapText="false" shrinkToFit="false"/>
    </xf>
    <xf xfId="0" fontId="19" numFmtId="164" fillId="2" borderId="0" applyFont="1" applyNumberFormat="0" applyFill="0" applyBorder="0" applyAlignment="0">
      <alignment horizontal="general" vertical="bottom" textRotation="0" wrapText="false" shrinkToFit="false"/>
    </xf>
    <xf xfId="0" fontId="14" numFmtId="3" fillId="2" borderId="0" applyFont="1" applyNumberFormat="1" applyFill="0" applyBorder="0" applyAlignment="0">
      <alignment horizontal="general" vertical="bottom" textRotation="0" wrapText="false" shrinkToFit="false"/>
    </xf>
    <xf xfId="0" fontId="19" numFmtId="165" fillId="2" borderId="0" applyFont="1" applyNumberFormat="1" applyFill="0" applyBorder="0" applyAlignment="0">
      <alignment horizontal="general" vertical="bottom" textRotation="0" wrapText="false" shrinkToFit="false"/>
    </xf>
    <xf xfId="0" fontId="2" numFmtId="164" fillId="2" borderId="0" applyFont="1" applyNumberFormat="0" applyFill="0" applyBorder="0" applyAlignment="0">
      <alignment horizontal="general" vertical="bottom" textRotation="0" wrapText="false" shrinkToFit="false"/>
    </xf>
    <xf xfId="0" fontId="7" numFmtId="164" fillId="2" borderId="0" applyFont="1" applyNumberFormat="0" applyFill="0" applyBorder="0" applyAlignment="0">
      <alignment horizontal="general" vertical="bottom" textRotation="0" wrapText="false" shrinkToFit="false"/>
    </xf>
    <xf xfId="0" fontId="2" numFmtId="164" fillId="2" borderId="0" applyFont="1" applyNumberFormat="0" applyFill="0" applyBorder="0" applyAlignment="1">
      <alignment horizontal="center" vertical="bottom" textRotation="0" wrapText="false" shrinkToFit="false"/>
    </xf>
    <xf xfId="0" fontId="13" numFmtId="0" fillId="3" borderId="4" applyFont="1" applyNumberFormat="1" applyFill="1" applyBorder="1" applyAlignment="1" applyProtection="true">
      <alignment horizontal="right" vertical="bottom" textRotation="0" wrapText="false" shrinkToFit="false"/>
      <protection locked="false"/>
    </xf>
    <xf xfId="0" fontId="13" numFmtId="167" fillId="3" borderId="4" applyFont="1" applyNumberFormat="1" applyFill="1" applyBorder="1" applyAlignment="0" applyProtection="true">
      <alignment horizontal="general" vertical="bottom" textRotation="0" wrapText="false" shrinkToFit="false"/>
      <protection locked="false"/>
    </xf>
    <xf xfId="0" fontId="13" numFmtId="4" fillId="2" borderId="4" applyFont="1" applyNumberFormat="1" applyFill="0" applyBorder="1" applyAlignment="0" applyProtection="true">
      <alignment horizontal="general" vertical="bottom" textRotation="0" wrapText="false" shrinkToFit="false"/>
      <protection locked="false"/>
    </xf>
    <xf xfId="0" fontId="13" numFmtId="166" fillId="2" borderId="0" applyFont="1" applyNumberFormat="1" applyFill="0" applyBorder="0" applyAlignment="1" applyProtection="true">
      <alignment horizontal="right" vertical="bottom" textRotation="0" wrapText="false" shrinkToFit="false"/>
      <protection locked="false"/>
    </xf>
    <xf xfId="0" fontId="13" numFmtId="3" fillId="3" borderId="4" applyFont="1" applyNumberFormat="1" applyFill="1" applyBorder="1" applyAlignment="1" applyProtection="true">
      <alignment horizontal="right" vertical="bottom" textRotation="0" wrapText="false" shrinkToFit="false"/>
      <protection locked="false"/>
    </xf>
    <xf xfId="0" fontId="4" numFmtId="178" fillId="2" borderId="0" applyFont="1" applyNumberFormat="1" applyFill="0" applyBorder="0" applyAlignment="0">
      <alignment horizontal="general" vertical="bottom" textRotation="0" wrapText="false" shrinkToFit="false"/>
    </xf>
    <xf xfId="0" fontId="0" numFmtId="165" fillId="2" borderId="0" applyFont="0" applyNumberFormat="1" applyFill="0" applyBorder="0" applyAlignment="0">
      <alignment horizontal="general" vertical="bottom" textRotation="0" wrapText="false" shrinkToFit="false"/>
    </xf>
    <xf xfId="0" fontId="4" numFmtId="164" fillId="2" borderId="1" applyFont="1" applyNumberFormat="0" applyFill="0" applyBorder="1" applyAlignment="0">
      <alignment horizontal="general" vertical="bottom" textRotation="0" wrapText="false" shrinkToFit="false"/>
    </xf>
    <xf xfId="0" fontId="0" numFmtId="172" fillId="2" borderId="2" applyFont="0" applyNumberFormat="1" applyFill="0" applyBorder="1" applyAlignment="0">
      <alignment horizontal="general" vertical="bottom" textRotation="0" wrapText="false" shrinkToFit="false"/>
    </xf>
    <xf xfId="0" fontId="0" numFmtId="164" fillId="2" borderId="0" applyFont="0" applyNumberFormat="0" applyFill="0" applyBorder="0" applyAlignment="1">
      <alignment horizontal="right" vertical="bottom" textRotation="0" wrapText="false" shrinkToFit="false"/>
    </xf>
    <xf xfId="0" fontId="4" numFmtId="165" fillId="4" borderId="0" applyFont="1" applyNumberFormat="1" applyFill="1" applyBorder="0" applyAlignment="0">
      <alignment horizontal="general" vertical="bottom" textRotation="0" wrapText="false" shrinkToFit="false"/>
    </xf>
    <xf xfId="0" fontId="2" numFmtId="165" fillId="2" borderId="0" applyFont="1" applyNumberFormat="1" applyFill="0" applyBorder="0" applyAlignment="0">
      <alignment horizontal="general" vertical="bottom" textRotation="0" wrapText="false" shrinkToFit="false"/>
    </xf>
    <xf xfId="0" fontId="4" numFmtId="178" fillId="2" borderId="1" applyFont="1" applyNumberFormat="1" applyFill="0" applyBorder="1" applyAlignment="0">
      <alignment horizontal="general" vertical="bottom" textRotation="0" wrapText="false" shrinkToFit="false"/>
    </xf>
    <xf xfId="0" fontId="0" numFmtId="178" fillId="2" borderId="0" applyFont="0" applyNumberFormat="1" applyFill="0" applyBorder="0" applyAlignment="0">
      <alignment horizontal="general" vertical="bottom" textRotation="0" wrapText="false" shrinkToFit="false"/>
    </xf>
    <xf xfId="0" fontId="13" numFmtId="178" fillId="2" borderId="0" applyFont="1" applyNumberFormat="1" applyFill="0" applyBorder="0" applyAlignment="0">
      <alignment horizontal="general" vertical="bottom" textRotation="0" wrapText="false" shrinkToFit="false"/>
    </xf>
    <xf xfId="0" fontId="13" numFmtId="168" fillId="2" borderId="0" applyFont="1" applyNumberFormat="1" applyFill="0" applyBorder="0" applyAlignment="0">
      <alignment horizontal="general" vertical="bottom" textRotation="0" wrapText="false" shrinkToFit="false"/>
    </xf>
    <xf xfId="0" fontId="13" numFmtId="164" fillId="2" borderId="0" applyFont="1" applyNumberFormat="0" applyFill="0" applyBorder="0" applyAlignment="1">
      <alignment horizontal="general" vertical="top" textRotation="0" wrapText="false" shrinkToFit="false"/>
    </xf>
    <xf xfId="0" fontId="6" numFmtId="173" fillId="2" borderId="4" applyFont="1" applyNumberFormat="1" applyFill="0" applyBorder="1" applyAlignment="0">
      <alignment horizontal="general" vertical="bottom" textRotation="0" wrapText="false" shrinkToFit="false"/>
    </xf>
    <xf xfId="0" fontId="0" numFmtId="171" fillId="2" borderId="20" applyFont="0" applyNumberFormat="1" applyFill="0" applyBorder="1" applyAlignment="0">
      <alignment horizontal="general" vertical="bottom" textRotation="0" wrapText="false" shrinkToFit="false"/>
    </xf>
    <xf xfId="0" fontId="0" numFmtId="171" fillId="2" borderId="20" applyFont="0" applyNumberFormat="1" applyFill="0" applyBorder="1" applyAlignment="0">
      <alignment horizontal="general" vertical="bottom" textRotation="0" wrapText="false" shrinkToFit="false"/>
    </xf>
    <xf xfId="0" fontId="6" numFmtId="171" fillId="2" borderId="4" applyFont="1" applyNumberFormat="1" applyFill="0" applyBorder="1" applyAlignment="0">
      <alignment horizontal="general" vertical="bottom" textRotation="0" wrapText="false" shrinkToFit="false"/>
    </xf>
    <xf xfId="0" fontId="0" numFmtId="171" fillId="2" borderId="4" applyFont="0" applyNumberFormat="1" applyFill="0" applyBorder="1" applyAlignment="0">
      <alignment horizontal="general" vertical="bottom" textRotation="0" wrapText="false" shrinkToFit="false"/>
    </xf>
    <xf xfId="0" fontId="0" numFmtId="171" fillId="2" borderId="4" applyFont="0" applyNumberFormat="1" applyFill="0" applyBorder="1" applyAlignment="0">
      <alignment horizontal="general" vertical="bottom" textRotation="0" wrapText="false" shrinkToFit="false"/>
    </xf>
    <xf xfId="0" fontId="4" numFmtId="179" fillId="2" borderId="0" applyFont="1" applyNumberFormat="1" applyFill="0" applyBorder="0" applyAlignment="0">
      <alignment horizontal="general" vertical="bottom" textRotation="0" wrapText="false" shrinkToFit="false"/>
    </xf>
    <xf xfId="0" fontId="18" numFmtId="164" fillId="9" borderId="0" applyFont="1" applyNumberFormat="0" applyFill="1" applyBorder="0" applyAlignment="1">
      <alignment horizontal="centerContinuous" vertical="center" textRotation="0" wrapText="false" shrinkToFit="false"/>
    </xf>
    <xf xfId="0" fontId="0" numFmtId="14" fillId="2" borderId="0" applyFont="0" applyNumberFormat="1" applyFill="0" applyBorder="0" applyAlignment="0">
      <alignment horizontal="general" vertical="bottom" textRotation="0" wrapText="false" shrinkToFit="false"/>
    </xf>
    <xf xfId="0" fontId="3" numFmtId="164" fillId="2" borderId="0" applyFont="1" applyNumberFormat="0" applyFill="0" applyBorder="0" applyAlignment="1">
      <alignment horizontal="centerContinuous" vertical="bottom" textRotation="0" wrapText="false" shrinkToFit="false"/>
    </xf>
    <xf xfId="0" fontId="20" numFmtId="164" fillId="9" borderId="0" applyFont="1" applyNumberFormat="0" applyFill="1" applyBorder="0" applyAlignment="1">
      <alignment horizontal="centerContinuous" vertical="center" textRotation="0" wrapText="false" shrinkToFit="false"/>
    </xf>
    <xf xfId="0" fontId="13" numFmtId="175" fillId="2" borderId="16" applyFont="1" applyNumberFormat="1" applyFill="0" applyBorder="1" applyAlignment="0">
      <alignment horizontal="general" vertical="bottom" textRotation="0" wrapText="false" shrinkToFit="false"/>
    </xf>
    <xf xfId="0" fontId="13" numFmtId="175" fillId="2" borderId="17" applyFont="1" applyNumberFormat="1" applyFill="0" applyBorder="1" applyAlignment="0">
      <alignment horizontal="general" vertical="bottom" textRotation="0" wrapText="false" shrinkToFit="false"/>
    </xf>
    <xf xfId="0" fontId="4" numFmtId="175" fillId="2" borderId="1" applyFont="1" applyNumberFormat="1" applyFill="0" applyBorder="1" applyAlignment="0">
      <alignment horizontal="general" vertical="bottom" textRotation="0" wrapText="false" shrinkToFit="false"/>
    </xf>
    <xf xfId="0" fontId="0" numFmtId="175" fillId="2" borderId="0" applyFont="0" applyNumberFormat="1" applyFill="0" applyBorder="0" applyAlignment="0">
      <alignment horizontal="general" vertical="bottom" textRotation="0" wrapText="false" shrinkToFit="false"/>
    </xf>
    <xf xfId="0" fontId="13" numFmtId="175" fillId="2" borderId="18" applyFont="1" applyNumberFormat="1" applyFill="0" applyBorder="1" applyAlignment="0">
      <alignment horizontal="general" vertical="bottom" textRotation="0" wrapText="false" shrinkToFit="false"/>
    </xf>
    <xf xfId="0" fontId="13" numFmtId="175" fillId="2" borderId="0" applyFont="1" applyNumberFormat="1" applyFill="0" applyBorder="0" applyAlignment="0">
      <alignment horizontal="general" vertical="bottom" textRotation="0" wrapText="false" shrinkToFit="false"/>
    </xf>
    <xf xfId="0" fontId="4" numFmtId="167" fillId="2" borderId="2" applyFont="1" applyNumberFormat="1" applyFill="0" applyBorder="1" applyAlignment="0">
      <alignment horizontal="general" vertical="bottom" textRotation="0" wrapText="false" shrinkToFit="false"/>
    </xf>
    <xf xfId="0" fontId="4" numFmtId="175" fillId="2" borderId="0" applyFont="1" applyNumberFormat="1" applyFill="0" applyBorder="0" applyAlignment="0">
      <alignment horizontal="general" vertical="bottom" textRotation="0" wrapText="false" shrinkToFit="false"/>
    </xf>
    <xf xfId="0" fontId="2" numFmtId="164" fillId="2" borderId="0" applyFont="1" applyNumberFormat="0" applyFill="0" applyBorder="0" applyAlignment="0">
      <alignment horizontal="general" vertical="bottom" textRotation="0" wrapText="false" shrinkToFit="false"/>
    </xf>
    <xf xfId="0" fontId="14" numFmtId="3" fillId="2" borderId="2" applyFont="1" applyNumberFormat="1" applyFill="0" applyBorder="1" applyAlignment="0">
      <alignment horizontal="general" vertical="bottom" textRotation="0" wrapText="false" shrinkToFit="false"/>
    </xf>
    <xf xfId="0" fontId="14" numFmtId="164" fillId="2" borderId="0" applyFont="1" applyNumberFormat="0" applyFill="0" applyBorder="0" applyAlignment="0">
      <alignment horizontal="general" vertical="bottom" textRotation="0" wrapText="false" shrinkToFit="false"/>
    </xf>
    <xf xfId="0" fontId="13" quotePrefix="1" numFmtId="164" fillId="3" borderId="23" applyFont="1" applyNumberFormat="0" applyFill="1" applyBorder="1" applyAlignment="1">
      <alignment horizontal="left" vertical="top" textRotation="0" wrapText="true" shrinkToFit="false"/>
    </xf>
    <xf xfId="0" fontId="13" numFmtId="164" fillId="3" borderId="24" applyFont="1" applyNumberFormat="0" applyFill="1" applyBorder="1" applyAlignment="1">
      <alignment horizontal="left" vertical="top" textRotation="0" wrapText="true" shrinkToFit="false"/>
    </xf>
    <xf xfId="0" fontId="13" numFmtId="164" fillId="3" borderId="25" applyFont="1" applyNumberFormat="0" applyFill="1" applyBorder="1" applyAlignment="1">
      <alignment horizontal="left" vertical="top" textRotation="0" wrapText="true" shrinkToFit="false"/>
    </xf>
    <xf xfId="0" fontId="13" numFmtId="164" fillId="3" borderId="26" applyFont="1" applyNumberFormat="0" applyFill="1" applyBorder="1" applyAlignment="1">
      <alignment horizontal="left" vertical="top" textRotation="0" wrapText="true" shrinkToFit="false"/>
    </xf>
    <xf xfId="0" fontId="13" numFmtId="164" fillId="3" borderId="0" applyFont="1" applyNumberFormat="0" applyFill="1" applyBorder="0" applyAlignment="1">
      <alignment horizontal="left" vertical="top" textRotation="0" wrapText="true" shrinkToFit="false"/>
    </xf>
    <xf xfId="0" fontId="13" numFmtId="164" fillId="3" borderId="27" applyFont="1" applyNumberFormat="0" applyFill="1" applyBorder="1" applyAlignment="1">
      <alignment horizontal="left" vertical="top" textRotation="0" wrapText="true" shrinkToFit="false"/>
    </xf>
    <xf xfId="0" fontId="13" numFmtId="164" fillId="3" borderId="28" applyFont="1" applyNumberFormat="0" applyFill="1" applyBorder="1" applyAlignment="1">
      <alignment horizontal="left" vertical="top" textRotation="0" wrapText="true" shrinkToFit="false"/>
    </xf>
    <xf xfId="0" fontId="13" numFmtId="164" fillId="3" borderId="29" applyFont="1" applyNumberFormat="0" applyFill="1" applyBorder="1" applyAlignment="1">
      <alignment horizontal="left" vertical="top" textRotation="0" wrapText="true" shrinkToFit="false"/>
    </xf>
    <xf xfId="0" fontId="13" numFmtId="164" fillId="3" borderId="30" applyFont="1" applyNumberFormat="0" applyFill="1" applyBorder="1" applyAlignment="1">
      <alignment horizontal="left" vertical="top" textRotation="0" wrapText="true" shrinkToFit="false"/>
    </xf>
    <xf xfId="0" fontId="13" numFmtId="164" fillId="3" borderId="31" applyFont="1" applyNumberFormat="0" applyFill="1" applyBorder="1" applyAlignment="1">
      <alignment horizontal="left" vertical="top" textRotation="0" wrapText="true" shrinkToFit="false"/>
    </xf>
    <xf xfId="0" fontId="13" numFmtId="164" fillId="3" borderId="32" applyFont="1" applyNumberFormat="0" applyFill="1" applyBorder="1" applyAlignment="1">
      <alignment horizontal="left" vertical="top" textRotation="0" wrapText="true" shrinkToFit="false"/>
    </xf>
    <xf xfId="0" fontId="13" numFmtId="164" fillId="3" borderId="33" applyFont="1" applyNumberFormat="0" applyFill="1" applyBorder="1" applyAlignment="1">
      <alignment horizontal="left" vertical="top" textRotation="0" wrapText="true" shrinkToFit="false"/>
    </xf>
    <xf xfId="0" fontId="13" numFmtId="164" fillId="3" borderId="34" applyFont="1" applyNumberFormat="0" applyFill="1" applyBorder="1" applyAlignment="1">
      <alignment horizontal="left" vertical="top" textRotation="0" wrapText="true" shrinkToFit="false"/>
    </xf>
    <xf xfId="0" fontId="13" numFmtId="164" fillId="3" borderId="35" applyFont="1" applyNumberFormat="0" applyFill="1" applyBorder="1" applyAlignment="1">
      <alignment horizontal="left" vertical="top" textRotation="0" wrapText="true" shrinkToFit="false"/>
    </xf>
    <xf xfId="0" fontId="13" numFmtId="164" fillId="3" borderId="36" applyFont="1" applyNumberFormat="0" applyFill="1"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comments_vml1" Type="http://schemas.openxmlformats.org/officeDocument/2006/relationships/vmlDrawing" Target="../drawings/vmlDrawing2.vml"/><Relationship Id="rId_comments1" Type="http://schemas.openxmlformats.org/officeDocument/2006/relationships/comments" Target="../comments2.xml"/></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tabColor rgb="FFFF0000"/>
    <outlinePr summaryBelow="1" summaryRight="1"/>
  </sheetPr>
  <dimension ref="A1:K19"/>
  <sheetViews>
    <sheetView tabSelected="0" workbookViewId="0" view="pageBreakPreview" showGridLines="false" showRowColHeaders="1">
      <selection activeCell="A1" sqref="A1"/>
    </sheetView>
  </sheetViews>
  <sheetFormatPr defaultRowHeight="14.4" outlineLevelRow="0" outlineLevelCol="0"/>
  <cols>
    <col min="2" max="2" width="11.796875" customWidth="true" style="0"/>
    <col min="11" max="11" width="3" customWidth="true" style="0"/>
  </cols>
  <sheetData>
    <row r="13" spans="1:11" customHeight="1" ht="18.75">
      <c r="A13" s="305" t="s">
        <v>0</v>
      </c>
      <c r="B13" s="302"/>
      <c r="C13" s="302"/>
      <c r="D13" s="302"/>
      <c r="E13" s="302"/>
      <c r="F13" s="302"/>
      <c r="G13" s="302"/>
      <c r="H13" s="302"/>
      <c r="I13" s="302"/>
      <c r="J13" s="302"/>
    </row>
    <row r="15" spans="1:11">
      <c r="D15" s="304" t="s">
        <v>1</v>
      </c>
      <c r="E15" s="304"/>
      <c r="F15" s="304"/>
      <c r="G15" s="304"/>
    </row>
    <row r="19" spans="1:11">
      <c r="B19" s="303" t="str">
        <f>TODAY()</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tabColor rgb="FFFF0000"/>
    <outlinePr summaryBelow="1" summaryRight="1"/>
  </sheetPr>
  <dimension ref="A1:XFD232"/>
  <sheetViews>
    <sheetView tabSelected="1" workbookViewId="0" zoomScale="80" zoomScaleNormal="115" view="pageBreakPreview" showGridLines="false" showRowColHeaders="1">
      <selection activeCell="A1" sqref="A1"/>
    </sheetView>
  </sheetViews>
  <sheetFormatPr defaultRowHeight="14.4" outlineLevelRow="1" outlineLevelCol="0"/>
  <cols>
    <col min="1" max="1" width="3" customWidth="true" style="0"/>
    <col min="2" max="2" width="3" customWidth="true" style="0"/>
    <col min="3" max="3" width="4" customWidth="true" style="0"/>
    <col min="4" max="4" width="60.796875" customWidth="true" style="0"/>
    <col min="5" max="5" width="0.796875" customWidth="true" style="0"/>
    <col min="6" max="6" width="19.19921875" customWidth="true" style="0"/>
    <col min="7" max="7" width="19.19921875" customWidth="true" style="0"/>
    <col min="8" max="8" width="19.19921875" customWidth="true" style="0"/>
    <col min="9" max="9" width="14.3984375" customWidth="true" style="0"/>
    <col min="10" max="10" width="12" customWidth="true" style="0"/>
    <col min="11" max="11" width="12" customWidth="true" style="0"/>
    <col min="12" max="12" width="12" customWidth="true" style="0"/>
    <col min="13" max="13" width="12" customWidth="true" style="0"/>
    <col min="14" max="14" width="12" customWidth="true" style="0"/>
    <col min="15" max="15" width="12" customWidth="true" style="0"/>
  </cols>
  <sheetData>
    <row r="1" spans="1:16384" customHeight="1" ht="15.75">
      <c r="B1" s="107" t="s">
        <v>2</v>
      </c>
    </row>
    <row r="3" spans="1:16384">
      <c r="B3" s="104"/>
    </row>
    <row r="4" spans="1:16384">
      <c r="B4" s="315">
        <v>1</v>
      </c>
      <c r="C4" s="207" t="s">
        <v>3</v>
      </c>
      <c r="D4" s="205"/>
      <c r="E4" s="205"/>
      <c r="F4" s="206"/>
      <c r="G4" s="206"/>
      <c r="H4" s="206"/>
      <c r="I4" s="206"/>
      <c r="J4" s="206"/>
      <c r="K4" s="206"/>
      <c r="L4" s="206"/>
      <c r="M4" s="206"/>
      <c r="N4" s="206"/>
    </row>
    <row r="5" spans="1:16384" customHeight="1" ht="5.1">
      <c r="B5" s="104"/>
    </row>
    <row r="6" spans="1:16384">
      <c r="B6" s="104"/>
      <c r="D6" t="s">
        <v>4</v>
      </c>
      <c r="F6" s="278" t="s">
        <v>5</v>
      </c>
    </row>
    <row r="7" spans="1:16384">
      <c r="B7" s="104"/>
      <c r="D7" t="s">
        <v>6</v>
      </c>
      <c r="F7" s="279">
        <v>42735</v>
      </c>
    </row>
    <row r="8" spans="1:16384">
      <c r="B8" s="104"/>
      <c r="D8" t="s">
        <v>7</v>
      </c>
      <c r="F8" s="279" t="str">
        <f>TODAY()</f>
        <v>0</v>
      </c>
    </row>
    <row r="9" spans="1:16384" hidden="true" outlineLevel="1">
      <c r="B9" s="104"/>
      <c r="D9" s="3" t="s">
        <v>8</v>
      </c>
      <c r="F9" s="280" t="str">
        <f>YEARFRAC(F8,EDATE(CYE,12),1)</f>
        <v>0</v>
      </c>
    </row>
    <row r="10" spans="1:16384" collapsed="true">
      <c r="B10" s="104"/>
      <c r="D10" t="s">
        <v>9</v>
      </c>
      <c r="F10" s="278" t="s">
        <v>10</v>
      </c>
    </row>
    <row r="11" spans="1:16384" hidden="true" outlineLevel="1">
      <c r="B11" s="104"/>
      <c r="D11" t="s">
        <v>11</v>
      </c>
      <c r="F11" s="278"/>
      <c r="G11" s="15"/>
    </row>
    <row r="12" spans="1:16384" hidden="true" outlineLevel="1">
      <c r="B12" s="104"/>
      <c r="D12" s="3" t="s">
        <v>12</v>
      </c>
      <c r="F12" s="281" t="str">
        <f>Input!F10&amp;F11</f>
        <v>0</v>
      </c>
      <c r="G12" s="15" t="s">
        <v>13</v>
      </c>
    </row>
    <row r="13" spans="1:16384" collapsed="true">
      <c r="B13" s="104"/>
      <c r="D13" s="3"/>
      <c r="F13" s="281"/>
      <c r="G13" s="15"/>
    </row>
    <row r="14" spans="1:16384">
      <c r="B14" s="104"/>
      <c r="D14" s="3" t="str">
        <f>+Metodo_Flussi_Cassa_DCF!D35</f>
        <v>0</v>
      </c>
      <c r="F14" s="282">
        <v>13000000</v>
      </c>
      <c r="G14" s="15"/>
    </row>
    <row r="15" spans="1:16384" s="9" customFormat="1">
      <c r="B15" s="104"/>
      <c r="D15" s="208"/>
      <c r="F15" s="13"/>
      <c r="G15" s="104"/>
    </row>
    <row r="16" spans="1:16384">
      <c r="B16" s="315" t="str">
        <f>+B4+1</f>
        <v>0</v>
      </c>
      <c r="C16" s="207" t="s">
        <v>14</v>
      </c>
      <c r="D16" s="207"/>
      <c r="E16" s="205"/>
      <c r="F16" s="206"/>
      <c r="G16" s="206"/>
      <c r="H16" s="206"/>
      <c r="I16" s="206"/>
      <c r="J16" s="206"/>
      <c r="K16" s="206"/>
      <c r="L16" s="206"/>
      <c r="M16" s="206"/>
      <c r="N16" s="206"/>
    </row>
    <row r="17" spans="1:16384">
      <c r="B17" s="104"/>
    </row>
    <row r="18" spans="1:16384">
      <c r="B18" s="104"/>
      <c r="C18" s="200" t="s">
        <v>15</v>
      </c>
    </row>
    <row r="19" spans="1:16384" customHeight="1" ht="30">
      <c r="B19" s="104"/>
      <c r="D19" s="317" t="s">
        <v>16</v>
      </c>
      <c r="E19" s="318"/>
      <c r="F19" s="318"/>
      <c r="G19" s="318"/>
      <c r="H19" s="318"/>
      <c r="I19" s="318"/>
      <c r="J19" s="318"/>
      <c r="K19" s="318"/>
      <c r="L19" s="318"/>
      <c r="M19" s="318"/>
      <c r="N19" s="319"/>
    </row>
    <row r="20" spans="1:16384" customHeight="1" ht="28.5">
      <c r="B20" s="104"/>
      <c r="D20" s="320"/>
      <c r="E20" s="321"/>
      <c r="F20" s="321"/>
      <c r="G20" s="321"/>
      <c r="H20" s="321"/>
      <c r="I20" s="321"/>
      <c r="J20" s="321"/>
      <c r="K20" s="321"/>
      <c r="L20" s="321"/>
      <c r="M20" s="321"/>
      <c r="N20" s="322"/>
    </row>
    <row r="21" spans="1:16384" customHeight="1" ht="31.5">
      <c r="B21" s="104"/>
      <c r="D21" s="323"/>
      <c r="E21" s="324"/>
      <c r="F21" s="324"/>
      <c r="G21" s="324"/>
      <c r="H21" s="324"/>
      <c r="I21" s="324"/>
      <c r="J21" s="324"/>
      <c r="K21" s="324"/>
      <c r="L21" s="324"/>
      <c r="M21" s="324"/>
      <c r="N21" s="325"/>
    </row>
    <row r="22" spans="1:16384">
      <c r="B22" s="104"/>
    </row>
    <row r="23" spans="1:16384">
      <c r="B23" s="104"/>
      <c r="C23" s="204" t="s">
        <v>17</v>
      </c>
      <c r="D23" s="199"/>
      <c r="E23" s="199"/>
      <c r="F23" s="199"/>
      <c r="G23" s="199"/>
      <c r="H23" s="199"/>
      <c r="I23" s="199"/>
      <c r="J23" s="199"/>
      <c r="K23" s="199"/>
      <c r="L23" s="199"/>
      <c r="M23" s="199"/>
      <c r="N23" s="199"/>
    </row>
    <row r="24" spans="1:16384" customHeight="1" ht="5.1">
      <c r="B24" s="104"/>
    </row>
    <row r="25" spans="1:16384">
      <c r="B25" s="104"/>
      <c r="D25" s="20" t="s">
        <v>18</v>
      </c>
      <c r="E25" s="2"/>
      <c r="F25" s="201">
        <v>42004</v>
      </c>
      <c r="G25" s="201">
        <v>42369</v>
      </c>
      <c r="H25" s="201">
        <v>42735</v>
      </c>
      <c r="I25" s="201">
        <v>43100</v>
      </c>
      <c r="J25" s="201"/>
      <c r="K25" s="201"/>
      <c r="L25" s="201"/>
      <c r="M25" s="201"/>
      <c r="N25" s="201"/>
    </row>
    <row r="26" spans="1:16384">
      <c r="B26" s="104"/>
      <c r="D26" t="s">
        <v>19</v>
      </c>
      <c r="F26" s="218">
        <v>42180510</v>
      </c>
      <c r="G26" s="218">
        <v>43638981</v>
      </c>
      <c r="H26" s="218">
        <v>44960212</v>
      </c>
      <c r="I26" s="306"/>
      <c r="J26" s="202"/>
      <c r="K26" s="202"/>
      <c r="L26" s="202"/>
      <c r="M26" s="202"/>
      <c r="N26" s="202"/>
    </row>
    <row r="27" spans="1:16384">
      <c r="B27" s="104"/>
      <c r="D27" t="s">
        <v>20</v>
      </c>
      <c r="F27" s="219" t="str">
        <f>+'[20]Page 1'!$D$20</f>
        <v>0</v>
      </c>
      <c r="G27" s="219">
        <v>938327</v>
      </c>
      <c r="H27" s="219">
        <v>1399578</v>
      </c>
      <c r="I27" s="307"/>
      <c r="J27" s="202"/>
      <c r="K27" s="202"/>
      <c r="L27" s="202"/>
      <c r="M27" s="202"/>
      <c r="N27" s="202"/>
    </row>
    <row r="28" spans="1:16384">
      <c r="B28" s="104"/>
      <c r="C28" s="33">
        <v>1</v>
      </c>
      <c r="D28" s="106" t="s">
        <v>21</v>
      </c>
      <c r="E28" s="106"/>
      <c r="F28" s="220" t="str">
        <f>+F26+F27</f>
        <v>0</v>
      </c>
      <c r="G28" s="220" t="str">
        <f>+G26+G27</f>
        <v>0</v>
      </c>
      <c r="H28" s="220" t="str">
        <f>+H26+H27</f>
        <v>0</v>
      </c>
      <c r="I28" s="308" t="str">
        <f>+I26+I27</f>
        <v>0</v>
      </c>
      <c r="J28" s="106"/>
      <c r="K28" s="106"/>
      <c r="L28" s="106"/>
      <c r="M28" s="106"/>
      <c r="N28" s="106"/>
    </row>
    <row r="29" spans="1:16384" customHeight="1" ht="5.1">
      <c r="B29" s="104"/>
      <c r="C29" s="33"/>
      <c r="F29" s="221"/>
      <c r="G29" s="221"/>
      <c r="H29" s="221"/>
      <c r="I29" s="309"/>
    </row>
    <row r="30" spans="1:16384">
      <c r="B30" s="104"/>
      <c r="C30" s="33" t="str">
        <f>+C28+1</f>
        <v>0</v>
      </c>
      <c r="D30" s="19" t="s">
        <v>22</v>
      </c>
      <c r="F30" s="222" t="str">
        <f>+'[20]Page 1'!$D$34</f>
        <v>0</v>
      </c>
      <c r="G30" s="222">
        <v>2687551</v>
      </c>
      <c r="H30" s="222">
        <v>2127429</v>
      </c>
      <c r="I30" s="310"/>
    </row>
    <row r="31" spans="1:16384" customHeight="1" ht="5.1">
      <c r="B31" s="104"/>
      <c r="C31" s="33"/>
      <c r="F31" s="223"/>
      <c r="G31" s="223"/>
      <c r="H31" s="223"/>
      <c r="I31" s="311"/>
    </row>
    <row r="32" spans="1:16384" s="7" customFormat="1">
      <c r="B32" s="314"/>
      <c r="C32" s="33" t="str">
        <f>+C30+1</f>
        <v>0</v>
      </c>
      <c r="D32" s="103" t="s">
        <v>23</v>
      </c>
      <c r="F32" s="226">
        <v>5518617</v>
      </c>
      <c r="G32" s="222" t="str">
        <f>5704954</f>
        <v>0</v>
      </c>
      <c r="H32" s="222">
        <v>7326627</v>
      </c>
      <c r="I32" s="310"/>
    </row>
    <row r="33" spans="1:16384" customHeight="1" ht="5.1">
      <c r="B33" s="104"/>
      <c r="C33" s="33"/>
      <c r="F33" s="223"/>
      <c r="G33" s="223"/>
      <c r="H33" s="223"/>
      <c r="I33" s="311"/>
    </row>
    <row r="34" spans="1:16384">
      <c r="B34" s="104"/>
      <c r="C34" s="33" t="str">
        <f>+C32+1</f>
        <v>0</v>
      </c>
      <c r="D34" s="19" t="s">
        <v>24</v>
      </c>
      <c r="F34" s="222" t="str">
        <f>57736</f>
        <v>0</v>
      </c>
      <c r="G34" s="222">
        <v>30538</v>
      </c>
      <c r="H34" s="222">
        <v>0</v>
      </c>
      <c r="I34" s="310"/>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7"/>
      <c r="XDR34" s="7"/>
      <c r="XDS34" s="7"/>
      <c r="XDT34" s="7"/>
      <c r="XDU34" s="7"/>
      <c r="XDV34" s="7"/>
      <c r="XDW34" s="7"/>
      <c r="XDX34" s="7"/>
      <c r="XDY34" s="7"/>
      <c r="XDZ34" s="7"/>
      <c r="XEA34" s="7"/>
      <c r="XEB34" s="7"/>
      <c r="XEC34" s="7"/>
      <c r="XED34" s="7"/>
      <c r="XEE34" s="7"/>
      <c r="XEF34" s="7"/>
      <c r="XEG34" s="7"/>
      <c r="XEH34" s="7"/>
      <c r="XEI34" s="7"/>
      <c r="XEJ34" s="7"/>
      <c r="XEK34" s="7"/>
      <c r="XEL34" s="7"/>
      <c r="XEM34" s="7"/>
      <c r="XEN34" s="7"/>
      <c r="XEO34" s="7"/>
      <c r="XEP34" s="7"/>
      <c r="XEQ34" s="7"/>
      <c r="XER34" s="7"/>
      <c r="XES34" s="7"/>
      <c r="XET34" s="7"/>
      <c r="XEU34" s="7"/>
      <c r="XEV34" s="7"/>
      <c r="XEW34" s="7"/>
      <c r="XEX34" s="7"/>
      <c r="XEY34" s="7"/>
      <c r="XEZ34" s="7"/>
      <c r="XFA34" s="7"/>
      <c r="XFB34" s="7"/>
      <c r="XFC34" s="7"/>
      <c r="XFD34" s="7"/>
    </row>
    <row r="35" spans="1:16384" customHeight="1" ht="5.1">
      <c r="B35" s="104"/>
      <c r="C35" s="33"/>
      <c r="F35" s="223"/>
      <c r="G35" s="223"/>
      <c r="H35" s="223"/>
      <c r="I35" s="311"/>
    </row>
    <row r="36" spans="1:16384">
      <c r="B36" s="104"/>
      <c r="C36" s="33" t="str">
        <f>+C34+1</f>
        <v>0</v>
      </c>
      <c r="D36" s="19" t="s">
        <v>25</v>
      </c>
      <c r="F36" s="222" t="str">
        <f>7021442</f>
        <v>0</v>
      </c>
      <c r="G36" s="222">
        <v>6381637</v>
      </c>
      <c r="H36" s="222">
        <v>7137478</v>
      </c>
      <c r="I36" s="310"/>
    </row>
    <row r="37" spans="1:16384" customHeight="1" ht="5.1">
      <c r="B37" s="104"/>
      <c r="C37" s="33"/>
      <c r="F37" s="223"/>
      <c r="G37" s="223"/>
      <c r="H37" s="223"/>
      <c r="I37" s="311"/>
    </row>
    <row r="38" spans="1:16384">
      <c r="B38" s="104"/>
      <c r="C38" s="33" t="str">
        <f>+C36+1</f>
        <v>0</v>
      </c>
      <c r="D38" s="19" t="s">
        <v>26</v>
      </c>
      <c r="F38" s="222">
        <v>2408913</v>
      </c>
      <c r="G38" s="222">
        <v>2246311</v>
      </c>
      <c r="H38" s="222">
        <v>2408533</v>
      </c>
      <c r="I38" s="310"/>
    </row>
    <row r="39" spans="1:16384" customHeight="1" ht="5.1">
      <c r="B39" s="104"/>
      <c r="C39" s="33"/>
      <c r="F39" s="223"/>
      <c r="G39" s="223"/>
      <c r="H39" s="223"/>
      <c r="I39" s="311"/>
    </row>
    <row r="40" spans="1:16384">
      <c r="B40" s="104"/>
      <c r="C40" s="33" t="str">
        <f>+C38+1</f>
        <v>0</v>
      </c>
      <c r="D40" s="19" t="s">
        <v>27</v>
      </c>
      <c r="F40" s="222">
        <v>4612529</v>
      </c>
      <c r="G40" s="222">
        <v>4135326</v>
      </c>
      <c r="H40" s="222">
        <v>4728945</v>
      </c>
      <c r="I40" s="310"/>
    </row>
    <row r="41" spans="1:16384">
      <c r="B41" s="104"/>
      <c r="C41" s="33"/>
      <c r="I41" s="9"/>
    </row>
    <row r="42" spans="1:16384">
      <c r="B42" s="104"/>
      <c r="C42" s="204" t="s">
        <v>28</v>
      </c>
      <c r="D42" s="199"/>
      <c r="E42" s="199"/>
      <c r="F42" s="199"/>
      <c r="G42" s="199"/>
      <c r="H42" s="199"/>
      <c r="I42" s="199"/>
      <c r="J42" s="199"/>
      <c r="K42" s="199"/>
      <c r="L42" s="199"/>
      <c r="M42" s="199"/>
      <c r="N42" s="199"/>
    </row>
    <row r="43" spans="1:16384" s="9" customFormat="1">
      <c r="B43" s="104"/>
      <c r="C43" s="215"/>
    </row>
    <row r="44" spans="1:16384">
      <c r="B44" s="104"/>
      <c r="D44" s="20" t="s">
        <v>18</v>
      </c>
      <c r="E44" s="2"/>
      <c r="F44" s="201">
        <v>42004</v>
      </c>
      <c r="G44" s="201">
        <v>42369</v>
      </c>
      <c r="H44" s="201">
        <v>42735</v>
      </c>
      <c r="I44" s="312">
        <v>43100</v>
      </c>
      <c r="J44" s="201"/>
      <c r="K44" s="201"/>
      <c r="L44" s="201"/>
      <c r="M44" s="201"/>
      <c r="N44" s="201"/>
    </row>
    <row r="45" spans="1:16384" customHeight="1" ht="12" s="19" customFormat="1">
      <c r="B45" s="316"/>
      <c r="D45" s="200" t="s">
        <v>29</v>
      </c>
      <c r="I45" s="186"/>
    </row>
    <row r="46" spans="1:16384">
      <c r="B46" s="104"/>
      <c r="C46" s="33" t="str">
        <f>+C40+1</f>
        <v>0</v>
      </c>
      <c r="D46" s="216" t="s">
        <v>30</v>
      </c>
      <c r="F46" s="222">
        <v>35881233</v>
      </c>
      <c r="G46" s="222">
        <v>34912386</v>
      </c>
      <c r="H46" s="222">
        <v>38545279</v>
      </c>
      <c r="I46" s="310"/>
    </row>
    <row r="47" spans="1:16384" customHeight="1" ht="5.1" s="4" customFormat="1">
      <c r="B47" s="314"/>
      <c r="C47" s="162"/>
      <c r="D47" s="87"/>
      <c r="F47" s="224"/>
      <c r="G47" s="224"/>
      <c r="H47" s="224"/>
      <c r="I47" s="224"/>
    </row>
    <row r="48" spans="1:16384">
      <c r="B48" s="104"/>
      <c r="C48" s="33" t="str">
        <f>+C46+1</f>
        <v>0</v>
      </c>
      <c r="D48" s="216" t="s">
        <v>31</v>
      </c>
      <c r="F48" s="222">
        <v>28276918</v>
      </c>
      <c r="G48" s="222">
        <v>26854737</v>
      </c>
      <c r="H48" s="222">
        <v>27710251</v>
      </c>
      <c r="I48" s="310"/>
    </row>
    <row r="49" spans="1:16384" customHeight="1" ht="5.1" s="4" customFormat="1">
      <c r="B49" s="314"/>
      <c r="C49" s="162"/>
      <c r="D49" s="87"/>
      <c r="F49" s="224"/>
      <c r="G49" s="224"/>
      <c r="H49" s="224"/>
      <c r="I49" s="224"/>
    </row>
    <row r="50" spans="1:16384">
      <c r="B50" s="104"/>
      <c r="C50" s="33" t="str">
        <f>C48+1</f>
        <v>0</v>
      </c>
      <c r="D50" s="216" t="s">
        <v>32</v>
      </c>
      <c r="F50" s="222">
        <v>7786752</v>
      </c>
      <c r="G50" s="222">
        <v>12663789</v>
      </c>
      <c r="H50" s="222">
        <v>13179502</v>
      </c>
      <c r="I50" s="310"/>
    </row>
    <row r="51" spans="1:16384" customHeight="1" ht="5.1">
      <c r="B51" s="104"/>
      <c r="C51" s="33"/>
      <c r="D51" s="3"/>
      <c r="F51" s="221"/>
      <c r="G51" s="221"/>
      <c r="H51" s="221"/>
      <c r="I51" s="309"/>
    </row>
    <row r="52" spans="1:16384">
      <c r="B52" s="104"/>
      <c r="C52" s="33" t="str">
        <f>+C50+1</f>
        <v>0</v>
      </c>
      <c r="D52" s="216" t="s">
        <v>33</v>
      </c>
      <c r="F52" s="222">
        <v>0</v>
      </c>
      <c r="G52" s="222">
        <v>0</v>
      </c>
      <c r="H52" s="222">
        <v>0</v>
      </c>
      <c r="I52" s="310"/>
    </row>
    <row r="53" spans="1:16384" customHeight="1" ht="5.1">
      <c r="B53" s="104"/>
      <c r="C53" s="33"/>
      <c r="D53" s="216"/>
      <c r="F53" s="221"/>
      <c r="G53" s="221"/>
      <c r="H53" s="221"/>
      <c r="I53" s="309"/>
    </row>
    <row r="54" spans="1:16384">
      <c r="B54" s="104"/>
      <c r="C54" s="33" t="str">
        <f>+C52+1</f>
        <v>0</v>
      </c>
      <c r="D54" s="216" t="s">
        <v>34</v>
      </c>
      <c r="F54" s="222">
        <v>1000799</v>
      </c>
      <c r="G54" s="222">
        <v>1000799</v>
      </c>
      <c r="H54" s="222">
        <v>1000799</v>
      </c>
      <c r="I54" s="310"/>
    </row>
    <row r="55" spans="1:16384" customHeight="1" ht="5.1">
      <c r="B55" s="104"/>
      <c r="C55" s="33"/>
      <c r="F55" s="221"/>
      <c r="G55" s="221"/>
      <c r="H55" s="221"/>
      <c r="I55" s="309"/>
    </row>
    <row r="56" spans="1:16384">
      <c r="B56" s="104"/>
      <c r="C56" s="33" t="str">
        <f>+C54+1</f>
        <v>0</v>
      </c>
      <c r="D56" s="216" t="s">
        <v>35</v>
      </c>
      <c r="F56" s="222">
        <v>1957063</v>
      </c>
      <c r="G56" s="222">
        <v>1801870</v>
      </c>
      <c r="H56" s="222">
        <v>1137403</v>
      </c>
      <c r="I56" s="310"/>
    </row>
    <row r="57" spans="1:16384" customHeight="1" ht="5.1">
      <c r="B57" s="104"/>
      <c r="C57" s="33"/>
      <c r="F57" s="221"/>
      <c r="G57" s="221"/>
      <c r="H57" s="221"/>
      <c r="I57" s="309"/>
    </row>
    <row r="58" spans="1:16384">
      <c r="B58" s="104"/>
      <c r="C58" s="33" t="str">
        <f>+C56+1</f>
        <v>0</v>
      </c>
      <c r="D58" s="216" t="s">
        <v>36</v>
      </c>
      <c r="F58" s="222">
        <v>39537796</v>
      </c>
      <c r="G58" s="222">
        <v>38118113</v>
      </c>
      <c r="H58" s="222">
        <v>37413510</v>
      </c>
      <c r="I58" s="310"/>
    </row>
    <row r="59" spans="1:16384" customHeight="1" ht="5.1">
      <c r="B59" s="104"/>
      <c r="C59" s="33"/>
      <c r="F59" s="221"/>
      <c r="G59" s="221"/>
      <c r="H59" s="221"/>
      <c r="I59" s="309"/>
    </row>
    <row r="60" spans="1:16384" customHeight="1" ht="12" s="19" customFormat="1">
      <c r="B60" s="316"/>
      <c r="D60" s="200" t="s">
        <v>37</v>
      </c>
      <c r="F60" s="225"/>
      <c r="G60" s="225"/>
      <c r="H60" s="225"/>
      <c r="I60" s="313"/>
    </row>
    <row r="61" spans="1:16384">
      <c r="B61" s="104"/>
      <c r="C61" s="33" t="str">
        <f>+C52+1</f>
        <v>0</v>
      </c>
      <c r="D61" s="216" t="s">
        <v>38</v>
      </c>
      <c r="F61" s="226" t="str">
        <f>92275823</f>
        <v>0</v>
      </c>
      <c r="G61" s="222">
        <v>96411151</v>
      </c>
      <c r="H61" s="222">
        <v>96456598</v>
      </c>
      <c r="I61" s="310"/>
    </row>
    <row r="62" spans="1:16384">
      <c r="B62" s="104"/>
      <c r="C62" s="33"/>
      <c r="D62" s="217" t="s">
        <v>39</v>
      </c>
      <c r="F62" s="222">
        <v>2157567</v>
      </c>
      <c r="G62" s="222">
        <v>2194112</v>
      </c>
      <c r="H62" s="222" t="str">
        <f>+G62</f>
        <v>0</v>
      </c>
      <c r="I62" s="310"/>
    </row>
    <row r="63" spans="1:16384" customHeight="1" ht="5.1">
      <c r="B63" s="104"/>
      <c r="C63" s="33"/>
      <c r="D63" s="217"/>
      <c r="F63" s="221"/>
      <c r="G63" s="221"/>
      <c r="H63" s="221"/>
      <c r="I63" s="309"/>
    </row>
    <row r="64" spans="1:16384">
      <c r="B64" s="104"/>
      <c r="C64" s="33" t="str">
        <f>+C61+1</f>
        <v>0</v>
      </c>
      <c r="D64" s="216" t="s">
        <v>40</v>
      </c>
      <c r="F64" s="221" t="str">
        <f>+F65+F66</f>
        <v>0</v>
      </c>
      <c r="G64" s="221" t="str">
        <f>+G65+G66</f>
        <v>0</v>
      </c>
      <c r="H64" s="221" t="str">
        <f>+H65+H66</f>
        <v>0</v>
      </c>
      <c r="I64" s="309" t="str">
        <f>+I65+I66</f>
        <v>0</v>
      </c>
    </row>
    <row r="65" spans="1:16384">
      <c r="B65" s="104"/>
      <c r="D65" s="217" t="s">
        <v>41</v>
      </c>
      <c r="F65" s="222">
        <v>8176032</v>
      </c>
      <c r="G65" s="222">
        <v>7814300</v>
      </c>
      <c r="H65" s="222">
        <v>8994161</v>
      </c>
      <c r="I65" s="310"/>
    </row>
    <row r="66" spans="1:16384">
      <c r="B66" s="104"/>
      <c r="D66" s="217" t="s">
        <v>42</v>
      </c>
      <c r="F66" s="222"/>
      <c r="G66" s="222">
        <v>0</v>
      </c>
      <c r="H66" s="222"/>
      <c r="I66" s="310"/>
    </row>
    <row r="67" spans="1:16384" customHeight="1" ht="5.1">
      <c r="B67" s="104"/>
      <c r="D67" s="217"/>
      <c r="F67" s="221"/>
      <c r="G67" s="221"/>
      <c r="H67" s="221"/>
      <c r="I67" s="309"/>
    </row>
    <row r="68" spans="1:16384">
      <c r="B68" s="104"/>
      <c r="C68" s="33" t="str">
        <f>+C64+1</f>
        <v>0</v>
      </c>
      <c r="D68" s="216" t="s">
        <v>43</v>
      </c>
      <c r="F68" s="221" t="str">
        <f>+F69+F70</f>
        <v>0</v>
      </c>
      <c r="G68" s="221" t="str">
        <f>+G69+G70</f>
        <v>0</v>
      </c>
      <c r="H68" s="221" t="str">
        <f>+H69+H70</f>
        <v>0</v>
      </c>
      <c r="I68" s="309" t="str">
        <f>+I69+I70</f>
        <v>0</v>
      </c>
    </row>
    <row r="69" spans="1:16384">
      <c r="B69" s="104"/>
      <c r="D69" s="217" t="s">
        <v>41</v>
      </c>
      <c r="F69" s="222"/>
      <c r="G69" s="222">
        <v>0</v>
      </c>
      <c r="H69" s="222">
        <v>4000043</v>
      </c>
      <c r="I69" s="310"/>
    </row>
    <row r="70" spans="1:16384">
      <c r="B70" s="104"/>
      <c r="D70" s="217" t="s">
        <v>42</v>
      </c>
      <c r="F70" s="222"/>
      <c r="G70" s="222">
        <v>0</v>
      </c>
      <c r="H70" s="222"/>
      <c r="I70" s="310"/>
    </row>
    <row r="71" spans="1:16384">
      <c r="B71" s="104"/>
      <c r="D71" s="3"/>
      <c r="F71" s="221"/>
      <c r="G71" s="221"/>
      <c r="H71" s="221"/>
      <c r="I71" s="309"/>
    </row>
    <row r="72" spans="1:16384">
      <c r="B72" s="104"/>
      <c r="C72" s="33" t="str">
        <f>+C68+1</f>
        <v>0</v>
      </c>
      <c r="D72" s="216" t="s">
        <v>44</v>
      </c>
      <c r="F72" s="221" t="str">
        <f>+F73+F76</f>
        <v>0</v>
      </c>
      <c r="G72" s="221" t="str">
        <f>+G73+G76</f>
        <v>0</v>
      </c>
      <c r="H72" s="221" t="str">
        <f>+H73+H76</f>
        <v>0</v>
      </c>
      <c r="I72" s="309" t="str">
        <f>+I73+I76</f>
        <v>0</v>
      </c>
    </row>
    <row r="73" spans="1:16384">
      <c r="B73" s="104"/>
      <c r="D73" s="217" t="s">
        <v>41</v>
      </c>
      <c r="F73" s="222">
        <v>1213568</v>
      </c>
      <c r="G73" s="222">
        <v>743817</v>
      </c>
      <c r="H73" s="222">
        <v>623102</v>
      </c>
      <c r="I73" s="310"/>
    </row>
    <row r="74" spans="1:16384">
      <c r="B74" s="104"/>
      <c r="D74" s="217" t="s">
        <v>42</v>
      </c>
      <c r="F74" s="222"/>
      <c r="G74" s="222">
        <v>0</v>
      </c>
      <c r="H74" s="222"/>
      <c r="I74" s="310"/>
    </row>
    <row r="75" spans="1:16384">
      <c r="B75" s="104"/>
      <c r="F75" s="221"/>
      <c r="G75" s="221"/>
      <c r="H75" s="221"/>
      <c r="I75" s="221"/>
    </row>
    <row r="76" spans="1:16384">
      <c r="B76" s="104"/>
    </row>
    <row r="77" spans="1:16384">
      <c r="B77" s="104"/>
    </row>
    <row r="78" spans="1:16384">
      <c r="B78" s="104"/>
    </row>
    <row r="79" spans="1:16384">
      <c r="B79" s="104"/>
    </row>
    <row r="80" spans="1:16384">
      <c r="B80" s="104"/>
    </row>
    <row r="81" spans="1:16384">
      <c r="B81" s="104"/>
    </row>
    <row r="82" spans="1:16384">
      <c r="B82" s="104"/>
    </row>
    <row r="83" spans="1:16384">
      <c r="B83" s="104"/>
    </row>
    <row r="84" spans="1:16384">
      <c r="B84" s="104"/>
    </row>
    <row r="85" spans="1:16384">
      <c r="B85" s="104"/>
    </row>
    <row r="86" spans="1:16384">
      <c r="B86" s="104"/>
    </row>
    <row r="87" spans="1:16384">
      <c r="B87" s="104"/>
    </row>
    <row r="88" spans="1:16384">
      <c r="B88" s="104"/>
    </row>
    <row r="89" spans="1:16384">
      <c r="B89" s="104"/>
    </row>
    <row r="90" spans="1:16384">
      <c r="B90" s="104"/>
    </row>
    <row r="91" spans="1:16384">
      <c r="B91" s="104"/>
    </row>
    <row r="92" spans="1:16384">
      <c r="B92" s="104"/>
    </row>
    <row r="93" spans="1:16384">
      <c r="B93" s="104"/>
    </row>
    <row r="94" spans="1:16384">
      <c r="B94" s="104"/>
    </row>
    <row r="95" spans="1:16384">
      <c r="B95" s="104"/>
    </row>
    <row r="96" spans="1:16384">
      <c r="B96" s="104"/>
    </row>
    <row r="97" spans="1:16384">
      <c r="B97" s="104"/>
    </row>
    <row r="98" spans="1:16384">
      <c r="B98" s="104"/>
    </row>
    <row r="99" spans="1:16384">
      <c r="B99" s="104"/>
    </row>
    <row r="100" spans="1:16384">
      <c r="B100" s="104"/>
    </row>
    <row r="101" spans="1:16384">
      <c r="B101" s="104"/>
    </row>
    <row r="102" spans="1:16384">
      <c r="B102" s="104"/>
    </row>
    <row r="103" spans="1:16384">
      <c r="B103" s="104"/>
    </row>
    <row r="104" spans="1:16384">
      <c r="B104" s="104"/>
    </row>
    <row r="105" spans="1:16384">
      <c r="B105" s="104"/>
    </row>
    <row r="106" spans="1:16384">
      <c r="B106" s="104"/>
    </row>
    <row r="107" spans="1:16384">
      <c r="B107" s="104"/>
    </row>
    <row r="108" spans="1:16384">
      <c r="B108" s="104"/>
    </row>
    <row r="109" spans="1:16384">
      <c r="B109" s="104"/>
    </row>
    <row r="110" spans="1:16384">
      <c r="B110" s="104"/>
    </row>
    <row r="111" spans="1:16384">
      <c r="B111" s="104"/>
    </row>
    <row r="112" spans="1:16384">
      <c r="B112" s="104"/>
    </row>
    <row r="113" spans="1:16384">
      <c r="B113" s="104"/>
    </row>
    <row r="114" spans="1:16384">
      <c r="B114" s="104"/>
    </row>
    <row r="115" spans="1:16384">
      <c r="B115" s="104"/>
    </row>
    <row r="116" spans="1:16384">
      <c r="B116" s="104"/>
    </row>
    <row r="117" spans="1:16384">
      <c r="B117" s="104"/>
    </row>
    <row r="118" spans="1:16384">
      <c r="B118" s="104"/>
    </row>
    <row r="119" spans="1:16384">
      <c r="B119" s="104"/>
    </row>
    <row r="120" spans="1:16384">
      <c r="B120" s="104"/>
    </row>
    <row r="121" spans="1:16384">
      <c r="B121" s="104"/>
    </row>
    <row r="122" spans="1:16384">
      <c r="B122" s="104"/>
    </row>
    <row r="123" spans="1:16384">
      <c r="B123" s="104"/>
    </row>
    <row r="124" spans="1:16384">
      <c r="B124" s="104"/>
    </row>
    <row r="125" spans="1:16384">
      <c r="B125" s="104"/>
    </row>
    <row r="126" spans="1:16384">
      <c r="B126" s="104"/>
    </row>
    <row r="127" spans="1:16384">
      <c r="B127" s="104"/>
    </row>
    <row r="128" spans="1:16384">
      <c r="B128" s="104"/>
    </row>
    <row r="129" spans="1:16384">
      <c r="B129" s="104"/>
    </row>
    <row r="130" spans="1:16384">
      <c r="B130" s="104"/>
    </row>
    <row r="131" spans="1:16384">
      <c r="B131" s="104"/>
    </row>
    <row r="132" spans="1:16384">
      <c r="B132" s="104"/>
    </row>
    <row r="133" spans="1:16384">
      <c r="B133" s="104"/>
    </row>
    <row r="134" spans="1:16384">
      <c r="B134" s="104"/>
    </row>
    <row r="135" spans="1:16384">
      <c r="B135" s="104"/>
    </row>
    <row r="136" spans="1:16384">
      <c r="B136" s="104"/>
    </row>
    <row r="137" spans="1:16384">
      <c r="B137" s="104"/>
    </row>
    <row r="138" spans="1:16384">
      <c r="B138" s="104"/>
    </row>
    <row r="139" spans="1:16384">
      <c r="B139" s="104"/>
    </row>
    <row r="140" spans="1:16384">
      <c r="B140" s="104"/>
    </row>
    <row r="141" spans="1:16384">
      <c r="B141" s="104"/>
    </row>
    <row r="142" spans="1:16384">
      <c r="B142" s="104"/>
    </row>
    <row r="143" spans="1:16384">
      <c r="B143" s="104"/>
    </row>
    <row r="144" spans="1:16384">
      <c r="B144" s="104"/>
    </row>
    <row r="145" spans="1:16384">
      <c r="B145" s="104"/>
    </row>
    <row r="146" spans="1:16384">
      <c r="B146" s="104"/>
    </row>
    <row r="147" spans="1:16384">
      <c r="B147" s="104"/>
    </row>
    <row r="148" spans="1:16384">
      <c r="B148" s="104"/>
    </row>
    <row r="149" spans="1:16384">
      <c r="B149" s="104"/>
    </row>
    <row r="150" spans="1:16384">
      <c r="B150" s="104"/>
    </row>
    <row r="151" spans="1:16384">
      <c r="B151" s="104"/>
    </row>
    <row r="152" spans="1:16384">
      <c r="B152" s="104"/>
    </row>
    <row r="153" spans="1:16384">
      <c r="B153" s="104"/>
    </row>
    <row r="154" spans="1:16384">
      <c r="B154" s="104"/>
    </row>
    <row r="155" spans="1:16384">
      <c r="B155" s="104"/>
    </row>
    <row r="156" spans="1:16384">
      <c r="B156" s="104"/>
    </row>
    <row r="157" spans="1:16384">
      <c r="B157" s="104"/>
    </row>
    <row r="158" spans="1:16384">
      <c r="B158" s="104"/>
    </row>
    <row r="159" spans="1:16384">
      <c r="B159" s="104"/>
    </row>
    <row r="160" spans="1:16384">
      <c r="B160" s="104"/>
    </row>
    <row r="161" spans="1:16384">
      <c r="B161" s="104"/>
    </row>
    <row r="162" spans="1:16384">
      <c r="B162" s="104"/>
    </row>
    <row r="163" spans="1:16384">
      <c r="B163" s="104"/>
    </row>
    <row r="164" spans="1:16384">
      <c r="B164" s="104"/>
    </row>
    <row r="165" spans="1:16384">
      <c r="B165" s="104"/>
    </row>
    <row r="166" spans="1:16384">
      <c r="B166" s="104"/>
    </row>
    <row r="167" spans="1:16384">
      <c r="B167" s="104"/>
    </row>
    <row r="168" spans="1:16384">
      <c r="B168" s="104"/>
    </row>
    <row r="169" spans="1:16384">
      <c r="B169" s="104"/>
    </row>
    <row r="170" spans="1:16384">
      <c r="B170" s="104"/>
    </row>
    <row r="171" spans="1:16384">
      <c r="B171" s="104"/>
    </row>
    <row r="172" spans="1:16384">
      <c r="B172" s="104"/>
    </row>
    <row r="173" spans="1:16384">
      <c r="B173" s="104"/>
    </row>
    <row r="174" spans="1:16384">
      <c r="B174" s="104"/>
    </row>
    <row r="175" spans="1:16384">
      <c r="B175" s="104"/>
    </row>
    <row r="176" spans="1:16384">
      <c r="B176" s="104"/>
    </row>
    <row r="177" spans="1:16384">
      <c r="B177" s="104"/>
    </row>
    <row r="178" spans="1:16384">
      <c r="B178" s="104"/>
    </row>
    <row r="179" spans="1:16384">
      <c r="B179" s="104"/>
    </row>
    <row r="180" spans="1:16384">
      <c r="B180" s="104"/>
    </row>
    <row r="181" spans="1:16384">
      <c r="B181" s="104"/>
    </row>
    <row r="182" spans="1:16384">
      <c r="B182" s="104"/>
    </row>
    <row r="183" spans="1:16384">
      <c r="B183" s="104"/>
    </row>
    <row r="184" spans="1:16384">
      <c r="B184" s="104"/>
    </row>
    <row r="185" spans="1:16384">
      <c r="B185" s="104"/>
    </row>
    <row r="186" spans="1:16384">
      <c r="B186" s="104"/>
    </row>
    <row r="187" spans="1:16384">
      <c r="B187" s="104"/>
    </row>
    <row r="188" spans="1:16384">
      <c r="B188" s="104"/>
    </row>
    <row r="189" spans="1:16384">
      <c r="B189" s="104"/>
    </row>
    <row r="190" spans="1:16384">
      <c r="B190" s="104"/>
    </row>
    <row r="191" spans="1:16384">
      <c r="B191" s="104"/>
    </row>
    <row r="192" spans="1:16384">
      <c r="B192" s="104"/>
    </row>
    <row r="193" spans="1:16384">
      <c r="B193" s="104"/>
    </row>
    <row r="194" spans="1:16384">
      <c r="B194" s="104"/>
    </row>
    <row r="195" spans="1:16384">
      <c r="B195" s="104"/>
    </row>
    <row r="196" spans="1:16384">
      <c r="B196" s="104"/>
    </row>
    <row r="197" spans="1:16384">
      <c r="B197" s="104"/>
    </row>
    <row r="198" spans="1:16384">
      <c r="B198" s="104"/>
    </row>
    <row r="199" spans="1:16384">
      <c r="B199" s="104"/>
    </row>
    <row r="200" spans="1:16384">
      <c r="B200" s="104"/>
    </row>
    <row r="201" spans="1:16384">
      <c r="B201" s="104"/>
    </row>
    <row r="202" spans="1:16384">
      <c r="B202" s="104"/>
    </row>
    <row r="203" spans="1:16384">
      <c r="B203" s="104"/>
    </row>
    <row r="204" spans="1:16384">
      <c r="B204" s="104"/>
    </row>
    <row r="205" spans="1:16384">
      <c r="B205" s="104"/>
    </row>
    <row r="206" spans="1:16384">
      <c r="B206" s="104"/>
    </row>
    <row r="207" spans="1:16384">
      <c r="B207" s="104"/>
    </row>
    <row r="208" spans="1:16384">
      <c r="B208" s="104"/>
    </row>
    <row r="209" spans="1:16384">
      <c r="B209" s="104"/>
    </row>
    <row r="210" spans="1:16384">
      <c r="B210" s="104"/>
    </row>
    <row r="211" spans="1:16384">
      <c r="B211" s="104"/>
    </row>
    <row r="212" spans="1:16384">
      <c r="B212" s="104"/>
    </row>
    <row r="213" spans="1:16384">
      <c r="B213" s="104"/>
    </row>
    <row r="214" spans="1:16384">
      <c r="B214" s="104"/>
    </row>
    <row r="215" spans="1:16384">
      <c r="B215" s="104"/>
    </row>
    <row r="216" spans="1:16384">
      <c r="B216" s="104"/>
    </row>
    <row r="217" spans="1:16384">
      <c r="B217" s="104"/>
    </row>
    <row r="218" spans="1:16384">
      <c r="B218" s="104"/>
    </row>
    <row r="219" spans="1:16384">
      <c r="B219" s="104"/>
    </row>
    <row r="220" spans="1:16384">
      <c r="B220" s="104"/>
    </row>
    <row r="221" spans="1:16384">
      <c r="B221" s="104"/>
    </row>
    <row r="222" spans="1:16384">
      <c r="B222" s="104"/>
    </row>
    <row r="223" spans="1:16384">
      <c r="B223" s="104"/>
    </row>
    <row r="224" spans="1:16384">
      <c r="B224" s="104"/>
    </row>
    <row r="225" spans="1:16384">
      <c r="B225" s="104"/>
    </row>
    <row r="226" spans="1:16384">
      <c r="B226" s="104"/>
    </row>
    <row r="227" spans="1:16384">
      <c r="B227" s="104"/>
    </row>
    <row r="228" spans="1:16384">
      <c r="B228" s="104"/>
    </row>
    <row r="229" spans="1:16384">
      <c r="B229" s="104"/>
    </row>
    <row r="230" spans="1:16384">
      <c r="B230" s="104"/>
    </row>
    <row r="231" spans="1:16384">
      <c r="B231" s="104"/>
    </row>
    <row r="232" spans="1:16384">
      <c r="B232" s="10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D19:N21"/>
  </mergeCells>
  <printOptions gridLines="false" gridLinesSet="true"/>
  <pageMargins left="0.7" right="0.7" top="0.75" bottom="0.75" header="0.3" footer="0.3"/>
  <pageSetup paperSize="9" orientation="portrait" scale="65" fitToHeight="1" fitToWidth="1"/>
  <headerFooter differentOddEven="false" differentFirst="false" scaleWithDoc="true" alignWithMargins="true">
    <oddHeader/>
    <oddFooter/>
    <evenHeader/>
    <evenFooter/>
    <firstHeader/>
    <firstFooter/>
  </headerFooter>
  <legacyDrawing r:id="rId_comments_vml1"/>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162"/>
  <sheetViews>
    <sheetView tabSelected="0" workbookViewId="0" zoomScale="80" zoomScaleNormal="85" view="pageBreakPreview" showGridLines="false" showRowColHeaders="1">
      <selection activeCell="A1" sqref="A1"/>
    </sheetView>
  </sheetViews>
  <sheetFormatPr defaultRowHeight="14.4" outlineLevelRow="1" outlineLevelCol="0"/>
  <cols>
    <col min="1" max="1" width="3" customWidth="true" style="0"/>
    <col min="2" max="2" width="3.59765625" customWidth="true" style="0"/>
    <col min="3" max="3" width="3" customWidth="true" style="0"/>
    <col min="4" max="4" width="76.3984375" customWidth="true" style="0"/>
    <col min="5" max="5" width="0.796875" customWidth="true" style="0"/>
    <col min="6" max="6" width="16" customWidth="true" style="0"/>
    <col min="7" max="7" width="16" customWidth="true" style="0"/>
    <col min="8" max="8" width="16" customWidth="true" style="0"/>
    <col min="9" max="9" width="16" customWidth="true" style="0"/>
    <col min="10" max="10" width="16" customWidth="true" style="0"/>
    <col min="11" max="11" width="16" customWidth="true" style="0"/>
    <col min="12" max="12" width="16" customWidth="true" style="0"/>
    <col min="13" max="13" width="16" customWidth="true" style="0"/>
    <col min="14" max="14" width="16" customWidth="true" style="0"/>
    <col min="15" max="15" width="12" customWidth="true" style="0"/>
    <col min="16" max="16" width="12" customWidth="true" style="0"/>
    <col min="17" max="17" width="12" customWidth="true" style="0"/>
    <col min="18" max="18" width="12" customWidth="true" style="0"/>
    <col min="19" max="19" width="12" customWidth="true" style="0"/>
    <col min="20" max="20" width="12" customWidth="true" style="0"/>
  </cols>
  <sheetData>
    <row r="1" spans="1:21" customHeight="1" ht="15.75">
      <c r="B1" s="107" t="s">
        <v>45</v>
      </c>
      <c r="C1" s="107"/>
    </row>
    <row r="3" spans="1:21">
      <c r="B3" s="132">
        <v>1</v>
      </c>
      <c r="C3" s="108" t="s">
        <v>46</v>
      </c>
      <c r="D3" s="108"/>
      <c r="E3" s="108"/>
      <c r="F3" s="109"/>
      <c r="G3" s="109"/>
      <c r="H3" s="109"/>
      <c r="I3" s="109"/>
      <c r="J3" s="109"/>
      <c r="K3" s="109"/>
      <c r="L3" s="109"/>
      <c r="M3" s="109"/>
      <c r="N3" s="109"/>
    </row>
    <row r="5" spans="1:21" customHeight="1" ht="122.25">
      <c r="B5" s="326" t="s">
        <v>47</v>
      </c>
      <c r="C5" s="327"/>
      <c r="D5" s="327"/>
      <c r="E5" s="327"/>
      <c r="F5" s="327"/>
      <c r="G5" s="327"/>
      <c r="H5" s="327"/>
      <c r="I5" s="327"/>
      <c r="J5" s="327"/>
      <c r="K5" s="327"/>
      <c r="L5" s="327"/>
      <c r="M5" s="328"/>
      <c r="N5" s="294"/>
    </row>
    <row r="6" spans="1:21">
      <c r="B6" s="329"/>
      <c r="C6" s="330"/>
      <c r="D6" s="330"/>
      <c r="E6" s="330"/>
      <c r="F6" s="330"/>
      <c r="G6" s="330"/>
      <c r="H6" s="330"/>
      <c r="I6" s="330"/>
      <c r="J6" s="330"/>
      <c r="K6" s="330"/>
      <c r="L6" s="330"/>
      <c r="M6" s="331"/>
      <c r="N6" s="294"/>
    </row>
    <row r="7" spans="1:21">
      <c r="N7" s="7"/>
    </row>
    <row r="8" spans="1:21" customHeight="1" ht="11.25" s="12" customFormat="1">
      <c r="B8" s="132" t="str">
        <f>+B3+1</f>
        <v>0</v>
      </c>
      <c r="C8" s="108" t="s">
        <v>48</v>
      </c>
      <c r="D8" s="108"/>
      <c r="E8" s="108"/>
      <c r="F8" s="109"/>
      <c r="G8" s="109"/>
      <c r="H8" s="109"/>
      <c r="I8" s="109"/>
      <c r="J8" s="109"/>
      <c r="K8" s="109"/>
      <c r="L8" s="109"/>
      <c r="M8" s="109"/>
      <c r="N8" s="109"/>
    </row>
    <row r="9" spans="1:21" customHeight="1" ht="5.1" s="114" customFormat="1">
      <c r="B9" s="133"/>
      <c r="C9" s="111"/>
      <c r="D9" s="66"/>
      <c r="E9" s="66"/>
      <c r="F9" s="112"/>
      <c r="G9" s="113"/>
    </row>
    <row r="10" spans="1:21">
      <c r="D10" s="2"/>
      <c r="E10" s="2"/>
      <c r="F10" s="35" t="str">
        <f>EDATE(G10,-12)</f>
        <v>0</v>
      </c>
      <c r="G10" s="35" t="str">
        <f>EDATE(H10,-12)</f>
        <v>0</v>
      </c>
      <c r="H10" s="35" t="str">
        <f>Input!F7</f>
        <v>0</v>
      </c>
    </row>
    <row r="11" spans="1:21">
      <c r="D11" t="s">
        <v>49</v>
      </c>
      <c r="F11" s="231" t="str">
        <f>+Input!F26</f>
        <v>0</v>
      </c>
      <c r="G11" s="231" t="str">
        <f>+Input!G26</f>
        <v>0</v>
      </c>
      <c r="H11" s="231" t="str">
        <f>+Input!H26</f>
        <v>0</v>
      </c>
      <c r="I11" s="9"/>
    </row>
    <row r="12" spans="1:21">
      <c r="D12" t="s">
        <v>50</v>
      </c>
      <c r="F12" s="232" t="str">
        <f>+Input!F32</f>
        <v>0</v>
      </c>
      <c r="G12" s="232" t="str">
        <f>+Input!G32</f>
        <v>0</v>
      </c>
      <c r="H12" s="232" t="str">
        <f>+Input!H32</f>
        <v>0</v>
      </c>
      <c r="I12" s="9"/>
    </row>
    <row r="13" spans="1:21">
      <c r="D13" t="s">
        <v>51</v>
      </c>
      <c r="F13" s="232" t="str">
        <f>+Input!F30</f>
        <v>0</v>
      </c>
      <c r="G13" s="232" t="str">
        <f>+Input!G30</f>
        <v>0</v>
      </c>
      <c r="H13" s="232" t="str">
        <f>+Input!H30</f>
        <v>0</v>
      </c>
      <c r="I13" s="9"/>
    </row>
    <row r="14" spans="1:21">
      <c r="D14" s="3" t="s">
        <v>52</v>
      </c>
      <c r="F14" s="232" t="str">
        <f>+Input!F48</f>
        <v>0</v>
      </c>
      <c r="G14" s="232" t="str">
        <f>+Input!G48</f>
        <v>0</v>
      </c>
      <c r="H14" s="232" t="str">
        <f>+Input!H48</f>
        <v>0</v>
      </c>
      <c r="I14" s="9"/>
    </row>
    <row r="15" spans="1:21">
      <c r="D15" s="3" t="s">
        <v>53</v>
      </c>
      <c r="F15" s="232" t="str">
        <f>+Input!F46</f>
        <v>0</v>
      </c>
      <c r="G15" s="232" t="str">
        <f>+Input!G46</f>
        <v>0</v>
      </c>
      <c r="H15" s="232" t="str">
        <f>+Input!H46</f>
        <v>0</v>
      </c>
      <c r="I15" s="9"/>
    </row>
    <row r="16" spans="1:21">
      <c r="D16" s="3" t="s">
        <v>54</v>
      </c>
      <c r="F16" s="233" t="str">
        <f>+Input!F64</f>
        <v>0</v>
      </c>
      <c r="G16" s="233" t="str">
        <f>+Input!G64</f>
        <v>0</v>
      </c>
      <c r="H16" s="233" t="str">
        <f>+Input!H64</f>
        <v>0</v>
      </c>
      <c r="I16" s="9"/>
    </row>
    <row r="17" spans="1:21">
      <c r="D17" s="3" t="s">
        <v>55</v>
      </c>
      <c r="F17" s="233" t="str">
        <f>+Input!F73</f>
        <v>0</v>
      </c>
      <c r="G17" s="233" t="str">
        <f>+Input!G73</f>
        <v>0</v>
      </c>
      <c r="H17" s="233" t="str">
        <f>+Input!H73</f>
        <v>0</v>
      </c>
      <c r="I17" s="9"/>
    </row>
    <row r="18" spans="1:21">
      <c r="D18" s="1" t="s">
        <v>56</v>
      </c>
      <c r="E18" s="1"/>
      <c r="F18" s="234" t="str">
        <f>F14+F15-F16-F17</f>
        <v>0</v>
      </c>
      <c r="G18" s="234" t="str">
        <f>G14+G15-G16-G17</f>
        <v>0</v>
      </c>
      <c r="H18" s="234" t="str">
        <f>H14+H15-H16-H17</f>
        <v>0</v>
      </c>
      <c r="I18" s="9"/>
    </row>
    <row r="19" spans="1:21">
      <c r="D19" t="s">
        <v>57</v>
      </c>
      <c r="F19" s="235"/>
      <c r="G19" s="236" t="str">
        <f>-(G18-F18)</f>
        <v>0</v>
      </c>
      <c r="H19" s="236" t="str">
        <f>-(H18-G18)</f>
        <v>0</v>
      </c>
      <c r="I19" s="9"/>
    </row>
    <row r="20" spans="1:21">
      <c r="D20" t="s">
        <v>58</v>
      </c>
      <c r="F20" s="232" t="str">
        <f>+Input!F38</f>
        <v>0</v>
      </c>
      <c r="G20" s="232" t="str">
        <f>+Input!G38</f>
        <v>0</v>
      </c>
      <c r="H20" s="232" t="str">
        <f>+Input!H38</f>
        <v>0</v>
      </c>
      <c r="I20" s="9"/>
    </row>
    <row r="21" spans="1:21">
      <c r="D21" t="s">
        <v>59</v>
      </c>
      <c r="F21" s="237"/>
      <c r="G21" s="232" t="str">
        <f>+(Input!G56+Input!G58)-(Input!F56+Input!F58)+Input!G30</f>
        <v>0</v>
      </c>
      <c r="H21" s="232" t="str">
        <f>+(Input!H56+Input!H58)-(Input!G56+Input!G58)+Input!H30</f>
        <v>0</v>
      </c>
      <c r="I21" s="9"/>
    </row>
    <row r="22" spans="1:21">
      <c r="D22" t="s">
        <v>60</v>
      </c>
      <c r="F22" s="232" t="str">
        <f>+Input!F40</f>
        <v>0</v>
      </c>
      <c r="G22" s="232" t="str">
        <f>+Input!G40</f>
        <v>0</v>
      </c>
      <c r="H22" s="232" t="str">
        <f>+Input!H40</f>
        <v>0</v>
      </c>
      <c r="I22" s="9"/>
    </row>
    <row r="23" spans="1:21">
      <c r="D23" t="s">
        <v>61</v>
      </c>
      <c r="F23" s="237"/>
      <c r="G23" s="237"/>
      <c r="H23" s="237"/>
      <c r="I23" s="9"/>
    </row>
    <row r="24" spans="1:21">
      <c r="D24" t="s">
        <v>62</v>
      </c>
      <c r="F24" s="232" t="str">
        <f>+Input!F34</f>
        <v>0</v>
      </c>
      <c r="G24" s="232" t="str">
        <f>+Input!G34</f>
        <v>0</v>
      </c>
      <c r="H24" s="232" t="str">
        <f>+G24</f>
        <v>0</v>
      </c>
      <c r="I24" s="9"/>
    </row>
    <row r="25" spans="1:21">
      <c r="B25" s="15"/>
      <c r="G25" s="15"/>
      <c r="I25" s="9"/>
    </row>
    <row r="26" spans="1:21">
      <c r="B26" s="15"/>
      <c r="D26" s="2"/>
      <c r="E26" s="2"/>
      <c r="F26" s="2"/>
      <c r="G26" s="212"/>
      <c r="H26" s="35" t="str">
        <f>+H10</f>
        <v>0</v>
      </c>
      <c r="I26" s="214" t="s">
        <v>63</v>
      </c>
      <c r="J26" s="213" t="s">
        <v>64</v>
      </c>
    </row>
    <row r="27" spans="1:21">
      <c r="D27" s="11" t="s">
        <v>65</v>
      </c>
      <c r="E27" s="11"/>
      <c r="G27" s="9"/>
      <c r="H27" s="238" t="str">
        <f>+Input!$H$68</f>
        <v>0</v>
      </c>
      <c r="I27" s="238"/>
      <c r="J27" s="238" t="str">
        <f>+IF(ISBLANK(I27),H27,I27)</f>
        <v>0</v>
      </c>
      <c r="K27" s="239"/>
    </row>
    <row r="28" spans="1:21">
      <c r="D28" s="11" t="s">
        <v>66</v>
      </c>
      <c r="E28" s="11"/>
      <c r="F28" s="11"/>
      <c r="G28" s="11"/>
      <c r="H28" s="240"/>
      <c r="I28" s="240"/>
      <c r="J28" s="238" t="str">
        <f>+IF(ISBLANK(I28),H28,I28)</f>
        <v>0</v>
      </c>
      <c r="K28" s="239"/>
    </row>
    <row r="29" spans="1:21">
      <c r="D29" s="106" t="s">
        <v>67</v>
      </c>
      <c r="E29" s="106"/>
      <c r="F29" s="106"/>
      <c r="G29" s="106"/>
      <c r="H29" s="241" t="str">
        <f>H27+H28</f>
        <v>0</v>
      </c>
      <c r="I29" s="241"/>
      <c r="J29" s="241" t="str">
        <f>J27+J28</f>
        <v>0</v>
      </c>
      <c r="K29" s="239"/>
    </row>
    <row r="30" spans="1:21">
      <c r="D30" s="11" t="s">
        <v>68</v>
      </c>
      <c r="E30" s="211"/>
      <c r="F30" s="211"/>
      <c r="G30" s="211"/>
      <c r="H30" s="242" t="str">
        <f>+Input!$H$50</f>
        <v>0</v>
      </c>
      <c r="I30" s="242"/>
      <c r="J30" s="242" t="str">
        <f>+IF(ISBLANK(I30),H30,I30)</f>
        <v>0</v>
      </c>
      <c r="K30" s="239"/>
    </row>
    <row r="31" spans="1:21">
      <c r="D31" s="106" t="s">
        <v>69</v>
      </c>
      <c r="E31" s="103"/>
      <c r="G31" s="9"/>
      <c r="H31" s="243" t="str">
        <f>H29-H30</f>
        <v>0</v>
      </c>
      <c r="I31" s="243"/>
      <c r="J31" s="243" t="str">
        <f>J29-J30</f>
        <v>0</v>
      </c>
      <c r="K31" s="239"/>
    </row>
    <row r="32" spans="1:21" s="19" customFormat="1">
      <c r="D32" s="103" t="s">
        <v>70</v>
      </c>
      <c r="E32" s="103"/>
      <c r="G32" s="186"/>
      <c r="H32" s="244" t="str">
        <f>+Input!$H$61</f>
        <v>0</v>
      </c>
      <c r="I32" s="244"/>
      <c r="J32" s="244" t="str">
        <f>+IF(ISBLANK(I32),H32,I32)</f>
        <v>0</v>
      </c>
      <c r="K32" s="245"/>
    </row>
    <row r="33" spans="1:21" s="4" customFormat="1">
      <c r="D33" s="209"/>
      <c r="E33" s="66"/>
      <c r="F33" s="210"/>
      <c r="H33" s="246"/>
      <c r="I33" s="246"/>
      <c r="J33" s="246"/>
      <c r="K33" s="246"/>
    </row>
    <row r="34" spans="1:21">
      <c r="D34" s="190" t="s">
        <v>71</v>
      </c>
      <c r="E34" s="103"/>
      <c r="H34" s="229" t="str">
        <f>+Input!$H$52</f>
        <v>0</v>
      </c>
      <c r="I34" s="239"/>
      <c r="J34" s="239"/>
      <c r="K34" s="239"/>
    </row>
    <row r="35" spans="1:21">
      <c r="D35" t="s">
        <v>72</v>
      </c>
      <c r="H35" s="229" t="str">
        <f>+Input!$F$14</f>
        <v>0</v>
      </c>
      <c r="I35" s="239"/>
      <c r="J35" s="239"/>
      <c r="K35" s="239"/>
    </row>
    <row r="36" spans="1:21">
      <c r="D36" t="s">
        <v>73</v>
      </c>
      <c r="H36" s="229" t="str">
        <f>+Input!H62</f>
        <v>0</v>
      </c>
      <c r="I36" s="239"/>
      <c r="J36" s="239"/>
      <c r="K36" s="239"/>
    </row>
    <row r="37" spans="1:21">
      <c r="D37" t="s">
        <v>74</v>
      </c>
      <c r="H37" s="229" t="str">
        <f>+Input!H54</f>
        <v>0</v>
      </c>
      <c r="I37" s="239"/>
      <c r="J37" s="239"/>
      <c r="K37" s="239"/>
    </row>
    <row r="38" spans="1:21" s="4" customFormat="1">
      <c r="F38" s="203"/>
      <c r="H38" s="246"/>
      <c r="I38" s="246"/>
      <c r="J38" s="246"/>
      <c r="K38" s="246"/>
    </row>
    <row r="39" spans="1:21">
      <c r="B39" s="15"/>
      <c r="D39" s="3"/>
      <c r="F39" s="13"/>
      <c r="G39" s="15"/>
    </row>
    <row r="40" spans="1:21">
      <c r="B40" s="132" t="str">
        <f>+B8+1</f>
        <v>0</v>
      </c>
      <c r="C40" s="108" t="str">
        <f>"Dati Prospettici "&amp;CoName</f>
        <v>0</v>
      </c>
      <c r="D40" s="134"/>
      <c r="E40" s="134"/>
      <c r="F40" s="134"/>
      <c r="G40" s="134"/>
      <c r="H40" s="134"/>
      <c r="I40" s="134"/>
      <c r="J40" s="134"/>
      <c r="K40" s="134"/>
      <c r="L40" s="134"/>
      <c r="M40" s="134"/>
      <c r="N40" s="134"/>
    </row>
    <row r="41" spans="1:21">
      <c r="D41" s="7"/>
      <c r="E41" s="7"/>
      <c r="F41" s="7"/>
      <c r="G41" s="7"/>
      <c r="H41" s="7"/>
      <c r="I41" s="61">
        <v>1</v>
      </c>
      <c r="J41" s="61" t="str">
        <f>I41+1</f>
        <v>0</v>
      </c>
      <c r="K41" s="61" t="str">
        <f>J41+1</f>
        <v>0</v>
      </c>
      <c r="L41" s="61" t="str">
        <f>K41+1</f>
        <v>0</v>
      </c>
      <c r="M41" s="61" t="str">
        <f>L41+1</f>
        <v>0</v>
      </c>
      <c r="N41" s="61" t="str">
        <f>M41+1</f>
        <v>0</v>
      </c>
    </row>
    <row r="42" spans="1:21">
      <c r="D42" s="2"/>
      <c r="E42" s="2"/>
      <c r="F42" s="35" t="str">
        <f>F$67</f>
        <v>0</v>
      </c>
      <c r="G42" s="35" t="str">
        <f>G$67</f>
        <v>0</v>
      </c>
      <c r="H42" s="35" t="str">
        <f>H$67</f>
        <v>0</v>
      </c>
      <c r="I42" s="35" t="str">
        <f>I$67</f>
        <v>0</v>
      </c>
      <c r="J42" s="35" t="str">
        <f>J$67</f>
        <v>0</v>
      </c>
      <c r="K42" s="35" t="str">
        <f>K$67</f>
        <v>0</v>
      </c>
      <c r="L42" s="35" t="str">
        <f>L$67</f>
        <v>0</v>
      </c>
      <c r="M42" s="35" t="str">
        <f>M$67</f>
        <v>0</v>
      </c>
      <c r="N42" s="35" t="str">
        <f>N$67</f>
        <v>0</v>
      </c>
    </row>
    <row r="43" spans="1:21">
      <c r="D43" s="7" t="s">
        <v>75</v>
      </c>
      <c r="E43" s="7"/>
      <c r="F43" s="99"/>
      <c r="G43" s="100" t="str">
        <f>G70</f>
        <v>0</v>
      </c>
      <c r="H43" s="171" t="str">
        <f>H70</f>
        <v>0</v>
      </c>
      <c r="I43" s="197" t="str">
        <f>H43*(1+(($N43/H43)^(1/(($N$41+1)-(H$41+1)))-1))</f>
        <v>0</v>
      </c>
      <c r="J43" s="197" t="str">
        <f>I43*(1+(($N43/I43)^(1/(($N$41+1)-(I$41+1)))-1))</f>
        <v>0</v>
      </c>
      <c r="K43" s="197" t="str">
        <f>J43*(1+(($N43/J43)^(1/(($N$41+1)-(J$41+1)))-1))</f>
        <v>0</v>
      </c>
      <c r="L43" s="197" t="str">
        <f>K43*(1+(($N43/K43)^(1/(($N$41+1)-(K$41+1)))-1))</f>
        <v>0</v>
      </c>
      <c r="M43" s="197" t="str">
        <f>L43*(1+(($N43/L43)^(1/(($N$41+1)-(L$41+1)))-1))</f>
        <v>0</v>
      </c>
      <c r="N43" s="196" t="str">
        <f>Growth</f>
        <v>0</v>
      </c>
      <c r="O43" s="9"/>
      <c r="P43" s="9"/>
      <c r="Q43" s="9"/>
    </row>
    <row r="44" spans="1:21">
      <c r="D44" s="7" t="s">
        <v>76</v>
      </c>
      <c r="E44" s="7"/>
      <c r="F44" s="99" t="str">
        <f>F76</f>
        <v>0</v>
      </c>
      <c r="G44" s="99" t="str">
        <f>G76</f>
        <v>0</v>
      </c>
      <c r="H44" s="172" t="str">
        <f>H76</f>
        <v>0</v>
      </c>
      <c r="I44" s="300" t="str">
        <f>H44</f>
        <v>0</v>
      </c>
      <c r="J44" s="300" t="str">
        <f>I44</f>
        <v>0</v>
      </c>
      <c r="K44" s="300" t="str">
        <f>J44</f>
        <v>0</v>
      </c>
      <c r="L44" s="300" t="str">
        <f>K44</f>
        <v>0</v>
      </c>
      <c r="M44" s="300" t="str">
        <f>L44</f>
        <v>0</v>
      </c>
      <c r="N44" s="300" t="str">
        <f>M44</f>
        <v>0</v>
      </c>
      <c r="O44" s="9"/>
      <c r="P44" s="9"/>
      <c r="Q44" s="9"/>
    </row>
    <row r="45" spans="1:21">
      <c r="D45" s="7" t="s">
        <v>77</v>
      </c>
      <c r="E45" s="7"/>
      <c r="F45" s="99" t="str">
        <f>F87/F69*-1</f>
        <v>0</v>
      </c>
      <c r="G45" s="99" t="str">
        <f>G87/G69*-1</f>
        <v>0</v>
      </c>
      <c r="H45" s="172" t="str">
        <f>H87/H69*-1</f>
        <v>0</v>
      </c>
      <c r="I45" s="299" t="str">
        <f>+AVERAGE(G45:H45)</f>
        <v>0</v>
      </c>
      <c r="J45" s="299" t="str">
        <f>I45</f>
        <v>0</v>
      </c>
      <c r="K45" s="299" t="str">
        <f>J45</f>
        <v>0</v>
      </c>
      <c r="L45" s="299" t="str">
        <f>K45</f>
        <v>0</v>
      </c>
      <c r="M45" s="299" t="str">
        <f>L45</f>
        <v>0</v>
      </c>
      <c r="N45" s="299" t="str">
        <f>M45</f>
        <v>0</v>
      </c>
      <c r="O45" s="9"/>
      <c r="P45" s="9"/>
      <c r="Q45" s="9"/>
    </row>
    <row r="46" spans="1:21">
      <c r="D46" s="4" t="s">
        <v>78</v>
      </c>
      <c r="E46" s="7"/>
      <c r="F46" s="101" t="str">
        <f>-F87/F77</f>
        <v>0</v>
      </c>
      <c r="G46" s="101" t="str">
        <f>-G87/G77</f>
        <v>0</v>
      </c>
      <c r="H46" s="173" t="str">
        <f>-H87/H77</f>
        <v>0</v>
      </c>
      <c r="I46" s="249" t="str">
        <f>H46*(1+(($N46/H46)^(1/(($N$41+1)-(H$41+1)))-1))</f>
        <v>0</v>
      </c>
      <c r="J46" s="249" t="str">
        <f>I46*(1+(($N46/I46)^(1/(($N$41+1)-(I$41+1)))-1))</f>
        <v>0</v>
      </c>
      <c r="K46" s="249" t="str">
        <f>J46*(1+(($N46/J46)^(1/(($N$41+1)-(J$41+1)))-1))</f>
        <v>0</v>
      </c>
      <c r="L46" s="249" t="str">
        <f>K46*(1+(($N46/K46)^(1/(($N$41+1)-(K$41+1)))-1))</f>
        <v>0</v>
      </c>
      <c r="M46" s="249" t="str">
        <f>L46*(1+(($N46/L46)^(1/(($N$41+1)-(L$41+1)))-1))</f>
        <v>0</v>
      </c>
      <c r="N46" s="295">
        <v>1</v>
      </c>
      <c r="O46" s="9"/>
      <c r="P46" s="9"/>
      <c r="Q46" s="9"/>
    </row>
    <row r="47" spans="1:21">
      <c r="D47" s="44" t="s">
        <v>79</v>
      </c>
      <c r="E47" s="7"/>
      <c r="F47" s="99" t="str">
        <f>-F89/F74</f>
        <v>0</v>
      </c>
      <c r="G47" s="99" t="str">
        <f>-G89/G74</f>
        <v>0</v>
      </c>
      <c r="H47" s="172" t="str">
        <f>-H89/H74</f>
        <v>0</v>
      </c>
      <c r="I47" s="299" t="str">
        <f>H47</f>
        <v>0</v>
      </c>
      <c r="J47" s="299" t="str">
        <f>I47</f>
        <v>0</v>
      </c>
      <c r="K47" s="299" t="str">
        <f>J47</f>
        <v>0</v>
      </c>
      <c r="L47" s="299" t="str">
        <f>K47</f>
        <v>0</v>
      </c>
      <c r="M47" s="299" t="str">
        <f>L47</f>
        <v>0</v>
      </c>
      <c r="N47" s="299" t="str">
        <f>M47</f>
        <v>0</v>
      </c>
      <c r="O47" s="9"/>
      <c r="P47" s="9"/>
      <c r="Q47" s="9"/>
      <c r="R47" s="9"/>
      <c r="S47" s="9"/>
    </row>
    <row r="48" spans="1:21">
      <c r="D48" s="38" t="s">
        <v>80</v>
      </c>
      <c r="E48" s="7"/>
      <c r="F48" s="148" t="str">
        <f>+F18/F11</f>
        <v>0</v>
      </c>
      <c r="G48" s="148" t="str">
        <f>+G18/G11</f>
        <v>0</v>
      </c>
      <c r="H48" s="254" t="str">
        <f>+H18/H11</f>
        <v>0</v>
      </c>
      <c r="I48" s="296" t="str">
        <f>H48</f>
        <v>0</v>
      </c>
      <c r="J48" s="296" t="str">
        <f>I48</f>
        <v>0</v>
      </c>
      <c r="K48" s="296" t="str">
        <f>J48</f>
        <v>0</v>
      </c>
      <c r="L48" s="296" t="str">
        <f>K48</f>
        <v>0</v>
      </c>
      <c r="M48" s="296" t="str">
        <f>L48</f>
        <v>0</v>
      </c>
      <c r="N48" s="296" t="str">
        <f>M48</f>
        <v>0</v>
      </c>
      <c r="O48" s="9"/>
      <c r="P48" s="9"/>
      <c r="Q48" s="9"/>
      <c r="R48" s="9"/>
      <c r="S48" s="9"/>
    </row>
    <row r="49" spans="1:21">
      <c r="D49" s="7" t="s">
        <v>81</v>
      </c>
      <c r="E49" s="7"/>
      <c r="F49" s="99" t="str">
        <f>Metodo_Flussi_Cassa_DCF!F22/Metodo_Flussi_Cassa_DCF!F11</f>
        <v>0</v>
      </c>
      <c r="G49" s="99" t="str">
        <f>Metodo_Flussi_Cassa_DCF!G22/Metodo_Flussi_Cassa_DCF!G11</f>
        <v>0</v>
      </c>
      <c r="H49" s="172" t="str">
        <f>Metodo_Flussi_Cassa_DCF!H22/Metodo_Flussi_Cassa_DCF!H11</f>
        <v>0</v>
      </c>
      <c r="I49" s="297" t="str">
        <f>H49</f>
        <v>0</v>
      </c>
      <c r="J49" s="297" t="str">
        <f>I49</f>
        <v>0</v>
      </c>
      <c r="K49" s="297" t="str">
        <f>J49</f>
        <v>0</v>
      </c>
      <c r="L49" s="297" t="str">
        <f>K49</f>
        <v>0</v>
      </c>
      <c r="M49" s="297" t="str">
        <f>L49</f>
        <v>0</v>
      </c>
      <c r="N49" s="297" t="str">
        <f>M49</f>
        <v>0</v>
      </c>
      <c r="O49" s="9"/>
      <c r="P49" s="9"/>
      <c r="Q49" s="9"/>
      <c r="R49" s="9"/>
      <c r="S49" s="9"/>
    </row>
    <row r="50" spans="1:21">
      <c r="D50" s="38"/>
      <c r="E50" s="7"/>
      <c r="F50" s="148"/>
      <c r="G50" s="148"/>
      <c r="H50" s="174"/>
      <c r="I50" s="298"/>
      <c r="J50" s="298"/>
      <c r="K50" s="298"/>
      <c r="L50" s="298"/>
      <c r="M50" s="298"/>
      <c r="N50" s="298"/>
      <c r="O50" s="9"/>
      <c r="P50" s="9"/>
      <c r="Q50" s="9"/>
      <c r="R50" s="9"/>
      <c r="S50" s="9"/>
    </row>
    <row r="51" spans="1:21" s="4" customFormat="1">
      <c r="D51" s="47"/>
      <c r="F51" s="93"/>
      <c r="G51" s="93"/>
      <c r="H51" s="93"/>
      <c r="I51" s="48"/>
      <c r="J51" s="48"/>
      <c r="K51" s="48"/>
      <c r="L51" s="48"/>
      <c r="M51" s="48"/>
      <c r="N51" s="48"/>
    </row>
    <row r="52" spans="1:21" outlineLevel="1">
      <c r="B52" s="132" t="str">
        <f>+B40+1</f>
        <v>0</v>
      </c>
      <c r="C52" s="108" t="s">
        <v>82</v>
      </c>
      <c r="D52" s="134"/>
      <c r="E52" s="108"/>
      <c r="F52" s="110"/>
      <c r="G52" s="110"/>
      <c r="H52" s="110"/>
      <c r="I52" s="110"/>
      <c r="J52" s="110"/>
      <c r="K52" s="110"/>
      <c r="L52" s="110"/>
      <c r="M52" s="110"/>
      <c r="N52" s="110"/>
    </row>
    <row r="53" spans="1:21" customHeight="1" ht="5.1" outlineLevel="1" s="9" customFormat="1">
      <c r="D53" s="66"/>
      <c r="E53" s="66"/>
      <c r="F53" s="105"/>
    </row>
    <row r="54" spans="1:21" outlineLevel="1">
      <c r="D54" t="s">
        <v>83</v>
      </c>
      <c r="F54" s="227">
        <v>0.018</v>
      </c>
    </row>
    <row r="55" spans="1:21" outlineLevel="1">
      <c r="D55" t="s">
        <v>84</v>
      </c>
      <c r="F55" s="227">
        <v>0.055</v>
      </c>
    </row>
    <row r="56" spans="1:21" outlineLevel="1">
      <c r="D56" t="s">
        <v>85</v>
      </c>
      <c r="F56" s="228">
        <v>1.1</v>
      </c>
    </row>
    <row r="57" spans="1:21" outlineLevel="1">
      <c r="D57" t="s">
        <v>86</v>
      </c>
      <c r="F57" s="247">
        <v>0.03</v>
      </c>
    </row>
    <row r="58" spans="1:21" outlineLevel="1">
      <c r="D58" t="s">
        <v>87</v>
      </c>
      <c r="F58" s="227">
        <v>0.03</v>
      </c>
    </row>
    <row r="59" spans="1:21" outlineLevel="1">
      <c r="D59" t="s">
        <v>88</v>
      </c>
      <c r="F59" s="227">
        <v>0.24</v>
      </c>
    </row>
    <row r="60" spans="1:21" outlineLevel="1">
      <c r="D60" t="s">
        <v>89</v>
      </c>
      <c r="F60" s="227">
        <v>0.25</v>
      </c>
    </row>
    <row r="61" spans="1:21" outlineLevel="1">
      <c r="F61" s="202"/>
    </row>
    <row r="62" spans="1:21" outlineLevel="1">
      <c r="D62" t="s">
        <v>90</v>
      </c>
      <c r="F62" s="227">
        <v>0.02</v>
      </c>
      <c r="G62" s="15" t="s">
        <v>91</v>
      </c>
    </row>
    <row r="63" spans="1:21" s="9" customFormat="1">
      <c r="F63" s="115"/>
      <c r="G63" s="104"/>
    </row>
    <row r="64" spans="1:21" s="9" customFormat="1">
      <c r="F64" s="115"/>
      <c r="G64" s="104"/>
    </row>
    <row r="65" spans="1:21">
      <c r="B65" s="132" t="str">
        <f>+B52+1</f>
        <v>0</v>
      </c>
      <c r="C65" s="108" t="s">
        <v>92</v>
      </c>
      <c r="D65" s="134"/>
      <c r="E65" s="134"/>
      <c r="F65" s="135" t="str">
        <f>G65-1</f>
        <v>0</v>
      </c>
      <c r="G65" s="135" t="str">
        <f>H65-1</f>
        <v>0</v>
      </c>
      <c r="H65" s="135">
        <v>0</v>
      </c>
      <c r="I65" s="136" t="str">
        <f>H65+1</f>
        <v>0</v>
      </c>
      <c r="J65" s="136" t="str">
        <f>I65+1</f>
        <v>0</v>
      </c>
      <c r="K65" s="136" t="str">
        <f>J65+1</f>
        <v>0</v>
      </c>
      <c r="L65" s="136" t="str">
        <f>K65+1</f>
        <v>0</v>
      </c>
      <c r="M65" s="136" t="str">
        <f>L65+1</f>
        <v>0</v>
      </c>
      <c r="N65" s="137" t="s">
        <v>93</v>
      </c>
    </row>
    <row r="66" spans="1:21" s="9" customFormat="1">
      <c r="C66" s="66"/>
      <c r="D66" s="4"/>
      <c r="E66" s="4"/>
      <c r="F66" s="142"/>
      <c r="G66" s="142"/>
      <c r="H66" s="142"/>
      <c r="I66" s="96" t="str">
        <f>Stub</f>
        <v>0</v>
      </c>
      <c r="J66" s="96" t="str">
        <f>I66+1</f>
        <v>0</v>
      </c>
      <c r="K66" s="96" t="str">
        <f>J66+1</f>
        <v>0</v>
      </c>
      <c r="L66" s="96" t="str">
        <f>K66+1</f>
        <v>0</v>
      </c>
      <c r="M66" s="96" t="str">
        <f>L66+1</f>
        <v>0</v>
      </c>
      <c r="N66" s="143"/>
    </row>
    <row r="67" spans="1:21" s="14" customFormat="1">
      <c r="D67" s="138"/>
      <c r="E67" s="138"/>
      <c r="F67" s="138" t="str">
        <f>Metodo_Flussi_Cassa_DCF!F10</f>
        <v>0</v>
      </c>
      <c r="G67" s="138" t="str">
        <f>Metodo_Flussi_Cassa_DCF!G10</f>
        <v>0</v>
      </c>
      <c r="H67" s="139" t="str">
        <f>Metodo_Flussi_Cassa_DCF!H10</f>
        <v>0</v>
      </c>
      <c r="I67" s="138" t="str">
        <f>EDATE($H$67,12*I65)</f>
        <v>0</v>
      </c>
      <c r="J67" s="138" t="str">
        <f>EDATE($H$67,12*J65)</f>
        <v>0</v>
      </c>
      <c r="K67" s="138" t="str">
        <f>EDATE($H$67,12*K65)</f>
        <v>0</v>
      </c>
      <c r="L67" s="138" t="str">
        <f>EDATE($H$67,12*L65)</f>
        <v>0</v>
      </c>
      <c r="M67" s="138" t="str">
        <f>EDATE($H$67,12*M65)</f>
        <v>0</v>
      </c>
      <c r="N67" s="138" t="str">
        <f>EDATE(M67,12)</f>
        <v>0</v>
      </c>
    </row>
    <row r="68" spans="1:21" s="14" customFormat="1">
      <c r="H68" s="116"/>
    </row>
    <row r="69" spans="1:21">
      <c r="D69" s="49" t="str">
        <f>Metodo_Flussi_Cassa_DCF!D11</f>
        <v>0</v>
      </c>
      <c r="E69" s="49"/>
      <c r="F69" s="49" t="str">
        <f>Metodo_Flussi_Cassa_DCF!F11</f>
        <v>0</v>
      </c>
      <c r="G69" s="49" t="str">
        <f>Metodo_Flussi_Cassa_DCF!G11</f>
        <v>0</v>
      </c>
      <c r="H69" s="117" t="str">
        <f>Metodo_Flussi_Cassa_DCF!H11</f>
        <v>0</v>
      </c>
      <c r="I69" s="49" t="str">
        <f>H69*(1+I70)</f>
        <v>0</v>
      </c>
      <c r="J69" s="49" t="str">
        <f>I69*(1+J70)</f>
        <v>0</v>
      </c>
      <c r="K69" s="49" t="str">
        <f>J69*(1+K70)</f>
        <v>0</v>
      </c>
      <c r="L69" s="49" t="str">
        <f>K69*(1+L70)</f>
        <v>0</v>
      </c>
      <c r="M69" s="49" t="str">
        <f>L69*(1+M70)</f>
        <v>0</v>
      </c>
      <c r="N69" s="49" t="str">
        <f>M69*(1+N70)</f>
        <v>0</v>
      </c>
    </row>
    <row r="70" spans="1:21" s="16" customFormat="1">
      <c r="D70" s="18" t="str">
        <f>"Crescita "&amp;D69</f>
        <v>0</v>
      </c>
      <c r="G70" s="17" t="str">
        <f>G69/F69-1</f>
        <v>0</v>
      </c>
      <c r="H70" s="118" t="str">
        <f>H69/G69-1</f>
        <v>0</v>
      </c>
      <c r="I70" s="42" t="str">
        <f>I43</f>
        <v>0</v>
      </c>
      <c r="J70" s="42" t="str">
        <f>J43</f>
        <v>0</v>
      </c>
      <c r="K70" s="42" t="str">
        <f>K43</f>
        <v>0</v>
      </c>
      <c r="L70" s="42" t="str">
        <f>L43</f>
        <v>0</v>
      </c>
      <c r="M70" s="42" t="str">
        <f>M43</f>
        <v>0</v>
      </c>
      <c r="N70" s="42" t="str">
        <f>N43</f>
        <v>0</v>
      </c>
    </row>
    <row r="71" spans="1:21" s="16" customFormat="1">
      <c r="D71" s="7" t="s">
        <v>94</v>
      </c>
      <c r="E71" s="22"/>
      <c r="F71" s="32" t="str">
        <f>(F69-F74)*-1</f>
        <v>0</v>
      </c>
      <c r="G71" s="32" t="str">
        <f>(G69-G74)*-1</f>
        <v>0</v>
      </c>
      <c r="H71" s="119" t="str">
        <f>(H69-H74)*-1</f>
        <v>0</v>
      </c>
      <c r="I71" s="32" t="str">
        <f>(I69-I74)*-1</f>
        <v>0</v>
      </c>
      <c r="J71" s="32" t="str">
        <f>(J69-J74)*-1</f>
        <v>0</v>
      </c>
      <c r="K71" s="32" t="str">
        <f>(K69-K74)*-1</f>
        <v>0</v>
      </c>
      <c r="L71" s="32" t="str">
        <f>(L69-L74)*-1</f>
        <v>0</v>
      </c>
      <c r="M71" s="32" t="str">
        <f>(M69-M74)*-1</f>
        <v>0</v>
      </c>
      <c r="N71" s="32"/>
    </row>
    <row r="72" spans="1:21" s="16" customFormat="1">
      <c r="D72" s="18" t="str">
        <f>"Crescita "&amp;D71</f>
        <v>0</v>
      </c>
      <c r="E72" s="22"/>
      <c r="F72" s="16"/>
      <c r="G72" s="17" t="str">
        <f>G71/F71-1</f>
        <v>0</v>
      </c>
      <c r="H72" s="118" t="str">
        <f>H71/G71-1</f>
        <v>0</v>
      </c>
      <c r="I72" s="17" t="str">
        <f>I71/H71-1</f>
        <v>0</v>
      </c>
      <c r="J72" s="17" t="str">
        <f>J71/I71-1</f>
        <v>0</v>
      </c>
      <c r="K72" s="17" t="str">
        <f>K71/J71-1</f>
        <v>0</v>
      </c>
      <c r="L72" s="17" t="str">
        <f>L71/K71-1</f>
        <v>0</v>
      </c>
      <c r="M72" s="17" t="str">
        <f>M71/L71-1</f>
        <v>0</v>
      </c>
      <c r="N72" s="17"/>
    </row>
    <row r="73" spans="1:21" s="16" customFormat="1">
      <c r="D73" s="23" t="str">
        <f>D71&amp;" %Ricavi"</f>
        <v>0</v>
      </c>
      <c r="E73" s="20"/>
      <c r="F73" s="21" t="str">
        <f>-F71/F$69</f>
        <v>0</v>
      </c>
      <c r="G73" s="21" t="str">
        <f>-G71/G$69</f>
        <v>0</v>
      </c>
      <c r="H73" s="120" t="str">
        <f>-H71/H$69</f>
        <v>0</v>
      </c>
      <c r="I73" s="21" t="str">
        <f>-I71/I$69</f>
        <v>0</v>
      </c>
      <c r="J73" s="21" t="str">
        <f>-J71/J$69</f>
        <v>0</v>
      </c>
      <c r="K73" s="21" t="str">
        <f>-K71/K$69</f>
        <v>0</v>
      </c>
      <c r="L73" s="21" t="str">
        <f>-L71/L$69</f>
        <v>0</v>
      </c>
      <c r="M73" s="21" t="str">
        <f>-M71/M$69</f>
        <v>0</v>
      </c>
      <c r="N73" s="21"/>
    </row>
    <row r="74" spans="1:21" s="19" customFormat="1">
      <c r="D74" s="19" t="str">
        <f>Metodo_Flussi_Cassa_DCF!D12</f>
        <v>0</v>
      </c>
      <c r="F74" s="31" t="str">
        <f>Metodo_Flussi_Cassa_DCF!F12</f>
        <v>0</v>
      </c>
      <c r="G74" s="31" t="str">
        <f>Metodo_Flussi_Cassa_DCF!G12</f>
        <v>0</v>
      </c>
      <c r="H74" s="121" t="str">
        <f>Metodo_Flussi_Cassa_DCF!H12</f>
        <v>0</v>
      </c>
      <c r="I74" s="31" t="str">
        <f>I76*I$69</f>
        <v>0</v>
      </c>
      <c r="J74" s="31" t="str">
        <f>J76*J$69</f>
        <v>0</v>
      </c>
      <c r="K74" s="31" t="str">
        <f>K76*K$69</f>
        <v>0</v>
      </c>
      <c r="L74" s="31" t="str">
        <f>L76*L$69</f>
        <v>0</v>
      </c>
      <c r="M74" s="31" t="str">
        <f>M76*M$69</f>
        <v>0</v>
      </c>
      <c r="N74" s="31" t="str">
        <f>N76*N$69</f>
        <v>0</v>
      </c>
    </row>
    <row r="75" spans="1:21">
      <c r="D75" s="18" t="str">
        <f>"Crescita "&amp;D74</f>
        <v>0</v>
      </c>
      <c r="G75" s="17" t="str">
        <f>G74/F74-1</f>
        <v>0</v>
      </c>
      <c r="H75" s="118" t="str">
        <f>H74/G74-1</f>
        <v>0</v>
      </c>
      <c r="I75" s="17" t="str">
        <f>I74/H74-1</f>
        <v>0</v>
      </c>
      <c r="J75" s="17" t="str">
        <f>J74/I74-1</f>
        <v>0</v>
      </c>
      <c r="K75" s="17" t="str">
        <f>K74/J74-1</f>
        <v>0</v>
      </c>
      <c r="L75" s="17" t="str">
        <f>L74/K74-1</f>
        <v>0</v>
      </c>
      <c r="M75" s="17" t="str">
        <f>M74/L74-1</f>
        <v>0</v>
      </c>
      <c r="N75" s="17" t="str">
        <f>N74/M74-1</f>
        <v>0</v>
      </c>
    </row>
    <row r="76" spans="1:21" s="16" customFormat="1">
      <c r="D76" s="18" t="str">
        <f>D74&amp;" %Ricavi"</f>
        <v>0</v>
      </c>
      <c r="F76" s="17" t="str">
        <f>F74/F$69</f>
        <v>0</v>
      </c>
      <c r="G76" s="17" t="str">
        <f>G74/G$69</f>
        <v>0</v>
      </c>
      <c r="H76" s="118" t="str">
        <f>H74/H$69</f>
        <v>0</v>
      </c>
      <c r="I76" s="42" t="str">
        <f>I44</f>
        <v>0</v>
      </c>
      <c r="J76" s="42" t="str">
        <f>J44</f>
        <v>0</v>
      </c>
      <c r="K76" s="42" t="str">
        <f>K44</f>
        <v>0</v>
      </c>
      <c r="L76" s="42" t="str">
        <f>L44</f>
        <v>0</v>
      </c>
      <c r="M76" s="42" t="str">
        <f>M44</f>
        <v>0</v>
      </c>
      <c r="N76" s="42" t="str">
        <f>N44</f>
        <v>0</v>
      </c>
    </row>
    <row r="77" spans="1:21" s="16" customFormat="1">
      <c r="D77" s="25" t="str">
        <f>Metodo_Flussi_Cassa_DCF!D13</f>
        <v>0</v>
      </c>
      <c r="E77" s="24" t="str">
        <f>Metodo_Flussi_Cassa_DCF!E13</f>
        <v>0</v>
      </c>
      <c r="F77" s="33" t="str">
        <f>Metodo_Flussi_Cassa_DCF!F13</f>
        <v>0</v>
      </c>
      <c r="G77" s="33" t="str">
        <f>Metodo_Flussi_Cassa_DCF!G13</f>
        <v>0</v>
      </c>
      <c r="H77" s="122" t="str">
        <f>Metodo_Flussi_Cassa_DCF!H13</f>
        <v>0</v>
      </c>
      <c r="I77" s="33" t="str">
        <f>-I87/I46</f>
        <v>0</v>
      </c>
      <c r="J77" s="33" t="str">
        <f>-J87/J46</f>
        <v>0</v>
      </c>
      <c r="K77" s="33" t="str">
        <f>-K87/K46</f>
        <v>0</v>
      </c>
      <c r="L77" s="33" t="str">
        <f>-L87/L46</f>
        <v>0</v>
      </c>
      <c r="M77" s="33" t="str">
        <f>-M87/M46</f>
        <v>0</v>
      </c>
      <c r="N77" s="33" t="str">
        <f>-N87/N46</f>
        <v>0</v>
      </c>
    </row>
    <row r="78" spans="1:21" customHeight="1" ht="12" s="26" customFormat="1">
      <c r="D78" s="34" t="s">
        <v>95</v>
      </c>
      <c r="E78" s="50"/>
      <c r="F78" s="51" t="str">
        <f>SUM(F74,F77:F77)</f>
        <v>0</v>
      </c>
      <c r="G78" s="51" t="str">
        <f>SUM(G74,G77:G77)</f>
        <v>0</v>
      </c>
      <c r="H78" s="123" t="str">
        <f>SUM(H74,H77:H77)</f>
        <v>0</v>
      </c>
      <c r="I78" s="51" t="str">
        <f>SUM(I74,I77:I77)</f>
        <v>0</v>
      </c>
      <c r="J78" s="51" t="str">
        <f>SUM(J74,J77:J77)</f>
        <v>0</v>
      </c>
      <c r="K78" s="51" t="str">
        <f>SUM(K74,K77:K77)</f>
        <v>0</v>
      </c>
      <c r="L78" s="51" t="str">
        <f>SUM(L74,L77:L77)</f>
        <v>0</v>
      </c>
      <c r="M78" s="51" t="str">
        <f>SUM(M74,M77:M77)</f>
        <v>0</v>
      </c>
      <c r="N78" s="51" t="str">
        <f>SUM(N74,N77:N77)</f>
        <v>0</v>
      </c>
    </row>
    <row r="79" spans="1:21" customHeight="1" ht="12" s="16" customFormat="1">
      <c r="D79" s="18" t="str">
        <f>"Crescita "&amp;D78</f>
        <v>0</v>
      </c>
      <c r="E79" s="16"/>
      <c r="F79" s="16"/>
      <c r="G79" s="17" t="str">
        <f>G78/F78-1</f>
        <v>0</v>
      </c>
      <c r="H79" s="118" t="str">
        <f>H78/G78-1</f>
        <v>0</v>
      </c>
      <c r="I79" s="17" t="str">
        <f>I78/H78-1</f>
        <v>0</v>
      </c>
      <c r="J79" s="17" t="str">
        <f>J78/I78-1</f>
        <v>0</v>
      </c>
      <c r="K79" s="17" t="str">
        <f>K78/J78-1</f>
        <v>0</v>
      </c>
      <c r="L79" s="17" t="str">
        <f>L78/K78-1</f>
        <v>0</v>
      </c>
      <c r="M79" s="17" t="str">
        <f>M78/L78-1</f>
        <v>0</v>
      </c>
      <c r="N79" s="17" t="str">
        <f>N78/M78-1</f>
        <v>0</v>
      </c>
    </row>
    <row r="80" spans="1:21" s="16" customFormat="1">
      <c r="D80" s="18" t="str">
        <f>D78&amp;" %Ricavi"</f>
        <v>0</v>
      </c>
      <c r="F80" s="17" t="str">
        <f>F78/F$69</f>
        <v>0</v>
      </c>
      <c r="G80" s="17" t="str">
        <f>G78/G$69</f>
        <v>0</v>
      </c>
      <c r="H80" s="118" t="str">
        <f>H78/H$69</f>
        <v>0</v>
      </c>
      <c r="I80" s="17" t="str">
        <f>I78/I$69</f>
        <v>0</v>
      </c>
      <c r="J80" s="17" t="str">
        <f>J78/J$69</f>
        <v>0</v>
      </c>
      <c r="K80" s="17" t="str">
        <f>K78/K$69</f>
        <v>0</v>
      </c>
      <c r="L80" s="17" t="str">
        <f>L78/L$69</f>
        <v>0</v>
      </c>
      <c r="M80" s="17" t="str">
        <f>M78/M$69</f>
        <v>0</v>
      </c>
      <c r="N80" s="17" t="str">
        <f>N78/N$69</f>
        <v>0</v>
      </c>
    </row>
    <row r="81" spans="1:21" s="16" customFormat="1">
      <c r="D81" s="18"/>
      <c r="F81" s="17"/>
      <c r="G81" s="17"/>
      <c r="H81" s="118"/>
      <c r="I81" s="17"/>
      <c r="J81" s="17"/>
      <c r="K81" s="17"/>
      <c r="L81" s="17"/>
      <c r="M81" s="17"/>
      <c r="N81" s="17"/>
    </row>
    <row r="82" spans="1:21" s="16" customFormat="1">
      <c r="D82" s="255" t="s">
        <v>96</v>
      </c>
      <c r="F82" s="259" t="str">
        <f>+F18</f>
        <v>0</v>
      </c>
      <c r="G82" s="259" t="str">
        <f>+G18</f>
        <v>0</v>
      </c>
      <c r="H82" s="256" t="str">
        <f>+H18</f>
        <v>0</v>
      </c>
      <c r="I82" s="259" t="str">
        <f>+I83*I$69</f>
        <v>0</v>
      </c>
      <c r="J82" s="259" t="str">
        <f>+J83*J$69</f>
        <v>0</v>
      </c>
      <c r="K82" s="259" t="str">
        <f>+K83*K$69</f>
        <v>0</v>
      </c>
      <c r="L82" s="259" t="str">
        <f>+L83*L$69</f>
        <v>0</v>
      </c>
      <c r="M82" s="259" t="str">
        <f>+M83*M$69</f>
        <v>0</v>
      </c>
      <c r="N82" s="259" t="str">
        <f>+N83*N$69</f>
        <v>0</v>
      </c>
    </row>
    <row r="83" spans="1:21" s="16" customFormat="1">
      <c r="D83" s="257" t="s">
        <v>97</v>
      </c>
      <c r="F83" s="258" t="str">
        <f>+F82/F$69</f>
        <v>0</v>
      </c>
      <c r="G83" s="258" t="str">
        <f>+G82/G$69</f>
        <v>0</v>
      </c>
      <c r="H83" s="118" t="str">
        <f>+H82/H$69</f>
        <v>0</v>
      </c>
      <c r="I83" s="17" t="str">
        <f>+I$48</f>
        <v>0</v>
      </c>
      <c r="J83" s="17" t="str">
        <f>+J$48</f>
        <v>0</v>
      </c>
      <c r="K83" s="17" t="str">
        <f>+K$48</f>
        <v>0</v>
      </c>
      <c r="L83" s="17" t="str">
        <f>+L$48</f>
        <v>0</v>
      </c>
      <c r="M83" s="17" t="str">
        <f>+M$48</f>
        <v>0</v>
      </c>
      <c r="N83" s="17" t="str">
        <f>+N$48</f>
        <v>0</v>
      </c>
    </row>
    <row r="84" spans="1:21" s="16" customFormat="1">
      <c r="D84" s="36" t="str">
        <f>Metodo_Flussi_Cassa_DCF!D19</f>
        <v>0</v>
      </c>
      <c r="E84" s="36" t="str">
        <f>Metodo_Flussi_Cassa_DCF!E19</f>
        <v>0</v>
      </c>
      <c r="F84" s="37" t="str">
        <f>Metodo_Flussi_Cassa_DCF!F19</f>
        <v>0</v>
      </c>
      <c r="G84" s="37" t="str">
        <f>Metodo_Flussi_Cassa_DCF!G19</f>
        <v>0</v>
      </c>
      <c r="H84" s="124" t="str">
        <f>Metodo_Flussi_Cassa_DCF!H19</f>
        <v>0</v>
      </c>
      <c r="I84" s="31" t="str">
        <f>-I82+H82</f>
        <v>0</v>
      </c>
      <c r="J84" s="31" t="str">
        <f>-J82+I82</f>
        <v>0</v>
      </c>
      <c r="K84" s="31" t="str">
        <f>-K82+J82</f>
        <v>0</v>
      </c>
      <c r="L84" s="31" t="str">
        <f>-L82+K82</f>
        <v>0</v>
      </c>
      <c r="M84" s="31" t="str">
        <f>-M82+L82</f>
        <v>0</v>
      </c>
      <c r="N84" s="31" t="str">
        <f>-N82+M82</f>
        <v>0</v>
      </c>
    </row>
    <row r="85" spans="1:21" s="26" customFormat="1">
      <c r="D85" s="52" t="s">
        <v>98</v>
      </c>
      <c r="E85" s="53"/>
      <c r="F85" s="54" t="str">
        <f>F78+F84</f>
        <v>0</v>
      </c>
      <c r="G85" s="54" t="str">
        <f>G78+G84</f>
        <v>0</v>
      </c>
      <c r="H85" s="54" t="str">
        <f>H78+H84</f>
        <v>0</v>
      </c>
      <c r="I85" s="54" t="str">
        <f>I78+I84</f>
        <v>0</v>
      </c>
      <c r="J85" s="54" t="str">
        <f>J78+J84</f>
        <v>0</v>
      </c>
      <c r="K85" s="54" t="str">
        <f>K78+K84</f>
        <v>0</v>
      </c>
      <c r="L85" s="54" t="str">
        <f>L78+L84</f>
        <v>0</v>
      </c>
      <c r="M85" s="54" t="str">
        <f>M78+M84</f>
        <v>0</v>
      </c>
      <c r="N85" s="54" t="str">
        <f>N78+N84</f>
        <v>0</v>
      </c>
    </row>
    <row r="86" spans="1:21" customHeight="1" ht="5.1" s="26" customFormat="1">
      <c r="D86" s="28"/>
      <c r="E86" s="39"/>
      <c r="F86" s="40"/>
      <c r="G86" s="40"/>
      <c r="H86" s="40"/>
      <c r="I86" s="40"/>
      <c r="J86" s="40"/>
      <c r="K86" s="40"/>
      <c r="L86" s="40"/>
      <c r="M86" s="40"/>
      <c r="N86" s="40"/>
    </row>
    <row r="87" spans="1:21" s="26" customFormat="1">
      <c r="D87" s="29" t="str">
        <f>Metodo_Flussi_Cassa_DCF!D21</f>
        <v>0</v>
      </c>
      <c r="F87" s="61" t="str">
        <f>-Metodo_Flussi_Cassa_DCF!F21</f>
        <v>0</v>
      </c>
      <c r="G87" s="61" t="str">
        <f>-Metodo_Flussi_Cassa_DCF!G21</f>
        <v>0</v>
      </c>
      <c r="H87" s="125" t="str">
        <f>-Metodo_Flussi_Cassa_DCF!H21</f>
        <v>0</v>
      </c>
      <c r="I87" s="61" t="str">
        <f>-I88*I$69</f>
        <v>0</v>
      </c>
      <c r="J87" s="61" t="str">
        <f>-J88*J$69</f>
        <v>0</v>
      </c>
      <c r="K87" s="61" t="str">
        <f>-K88*K$69</f>
        <v>0</v>
      </c>
      <c r="L87" s="61" t="str">
        <f>-L88*L$69</f>
        <v>0</v>
      </c>
      <c r="M87" s="61" t="str">
        <f>-M88*M$69</f>
        <v>0</v>
      </c>
      <c r="N87" s="61" t="str">
        <f>-N88*N$69</f>
        <v>0</v>
      </c>
    </row>
    <row r="88" spans="1:21" s="26" customFormat="1">
      <c r="D88" s="18" t="str">
        <f>D87&amp;" %sales"</f>
        <v>0</v>
      </c>
      <c r="F88" s="8" t="str">
        <f>-F87/F$69</f>
        <v>0</v>
      </c>
      <c r="G88" s="8" t="str">
        <f>-G87/G$69</f>
        <v>0</v>
      </c>
      <c r="H88" s="126" t="str">
        <f>-H87/H$69</f>
        <v>0</v>
      </c>
      <c r="I88" s="43" t="str">
        <f>I45</f>
        <v>0</v>
      </c>
      <c r="J88" s="43" t="str">
        <f>J45</f>
        <v>0</v>
      </c>
      <c r="K88" s="43" t="str">
        <f>K45</f>
        <v>0</v>
      </c>
      <c r="L88" s="43" t="str">
        <f>L45</f>
        <v>0</v>
      </c>
      <c r="M88" s="43" t="str">
        <f>M45</f>
        <v>0</v>
      </c>
      <c r="N88" s="43" t="str">
        <f>N45</f>
        <v>0</v>
      </c>
    </row>
    <row r="89" spans="1:21" s="58" customFormat="1">
      <c r="D89" s="59" t="s">
        <v>99</v>
      </c>
      <c r="E89" s="60"/>
      <c r="F89" s="61"/>
      <c r="G89" s="61"/>
      <c r="H89" s="125" t="str">
        <f>-Metodo_Flussi_Cassa_DCF!H20</f>
        <v>0</v>
      </c>
      <c r="I89" s="61" t="str">
        <f>-I74*I90</f>
        <v>0</v>
      </c>
      <c r="J89" s="61" t="str">
        <f>-J74*J90</f>
        <v>0</v>
      </c>
      <c r="K89" s="61" t="str">
        <f>-K74*K90</f>
        <v>0</v>
      </c>
      <c r="L89" s="61" t="str">
        <f>-L74*L90</f>
        <v>0</v>
      </c>
      <c r="M89" s="61" t="str">
        <f>-M74*M90</f>
        <v>0</v>
      </c>
      <c r="N89" s="61" t="str">
        <f>-N74*N90</f>
        <v>0</v>
      </c>
    </row>
    <row r="90" spans="1:21" s="26" customFormat="1">
      <c r="D90" s="45" t="s">
        <v>79</v>
      </c>
      <c r="E90" s="39"/>
      <c r="F90" s="8"/>
      <c r="G90" s="8"/>
      <c r="H90" s="126" t="str">
        <f>-H89/H74</f>
        <v>0</v>
      </c>
      <c r="I90" s="43" t="str">
        <f>I47</f>
        <v>0</v>
      </c>
      <c r="J90" s="43" t="str">
        <f>J47</f>
        <v>0</v>
      </c>
      <c r="K90" s="43" t="str">
        <f>K47</f>
        <v>0</v>
      </c>
      <c r="L90" s="43" t="str">
        <f>L47</f>
        <v>0</v>
      </c>
      <c r="M90" s="43" t="str">
        <f>M47</f>
        <v>0</v>
      </c>
      <c r="N90" s="43" t="str">
        <f>N47</f>
        <v>0</v>
      </c>
    </row>
    <row r="91" spans="1:21" customHeight="1" ht="5.1" s="62" customFormat="1">
      <c r="D91" s="140"/>
      <c r="E91" s="64"/>
      <c r="F91" s="46"/>
      <c r="G91" s="46"/>
      <c r="H91" s="46"/>
      <c r="I91" s="141"/>
      <c r="J91" s="141"/>
      <c r="K91" s="141"/>
      <c r="L91" s="141"/>
      <c r="M91" s="141"/>
      <c r="N91" s="141"/>
    </row>
    <row r="92" spans="1:21" customHeight="1" ht="12" s="26" customFormat="1">
      <c r="D92" s="55" t="s">
        <v>100</v>
      </c>
      <c r="E92" s="56"/>
      <c r="F92" s="57"/>
      <c r="G92" s="57"/>
      <c r="H92" s="57"/>
      <c r="I92" s="57" t="str">
        <f>I85+I87+I89</f>
        <v>0</v>
      </c>
      <c r="J92" s="57" t="str">
        <f>J85+J87+J89</f>
        <v>0</v>
      </c>
      <c r="K92" s="57" t="str">
        <f>K85+K87+K89</f>
        <v>0</v>
      </c>
      <c r="L92" s="57" t="str">
        <f>L85+L87+L89</f>
        <v>0</v>
      </c>
      <c r="M92" s="57" t="str">
        <f>M85+M87+M89</f>
        <v>0</v>
      </c>
      <c r="N92" s="57" t="str">
        <f>N85+N87+N89</f>
        <v>0</v>
      </c>
    </row>
    <row r="93" spans="1:21" customHeight="1" ht="12" s="62" customFormat="1">
      <c r="D93" s="87" t="str">
        <f>"Eventuale Periodo Infrannuale"</f>
        <v>0</v>
      </c>
      <c r="E93" s="64"/>
      <c r="F93" s="65"/>
      <c r="G93" s="65"/>
      <c r="H93" s="65"/>
      <c r="I93" s="65" t="str">
        <f>I92*$I$66</f>
        <v>0</v>
      </c>
      <c r="J93" s="65"/>
      <c r="K93" s="65"/>
      <c r="L93" s="65"/>
      <c r="M93" s="65"/>
      <c r="N93" s="65"/>
    </row>
    <row r="94" spans="1:21" s="62" customFormat="1">
      <c r="D94" s="87"/>
      <c r="E94" s="64"/>
      <c r="F94" s="65"/>
      <c r="G94" s="65"/>
      <c r="H94" s="65"/>
      <c r="I94" s="65"/>
      <c r="J94" s="65"/>
      <c r="K94" s="65"/>
      <c r="L94" s="65"/>
      <c r="M94" s="65"/>
      <c r="N94" s="65"/>
    </row>
    <row r="95" spans="1:21" customHeight="1" ht="12" s="62" customFormat="1">
      <c r="D95" s="127" t="str">
        <f>D92&amp;" da attualizzare"</f>
        <v>0</v>
      </c>
      <c r="E95" s="128"/>
      <c r="F95" s="129"/>
      <c r="G95" s="129"/>
      <c r="H95" s="129"/>
      <c r="I95" s="129" t="str">
        <f>IF(I66&lt;1,I93,I92)</f>
        <v>0</v>
      </c>
      <c r="J95" s="129" t="str">
        <f>IF(J66&lt;1,J93,J92)</f>
        <v>0</v>
      </c>
      <c r="K95" s="129" t="str">
        <f>IF(K66&lt;1,K93,K92)</f>
        <v>0</v>
      </c>
      <c r="L95" s="129" t="str">
        <f>IF(L66&lt;1,L93,L92)</f>
        <v>0</v>
      </c>
      <c r="M95" s="129" t="str">
        <f>IF(M66&lt;1,M93,M92)</f>
        <v>0</v>
      </c>
      <c r="N95" s="129"/>
    </row>
    <row r="96" spans="1:21" customHeight="1" ht="2.1" s="62" customFormat="1">
      <c r="D96" s="63"/>
      <c r="E96" s="64"/>
      <c r="F96" s="65"/>
      <c r="G96" s="65"/>
      <c r="H96" s="65"/>
      <c r="I96" s="65"/>
      <c r="J96" s="65"/>
      <c r="K96" s="65"/>
      <c r="L96" s="65"/>
      <c r="M96" s="65"/>
      <c r="N96" s="65"/>
    </row>
    <row r="97" spans="1:21" s="74" customFormat="1">
      <c r="D97" s="150" t="s">
        <v>101</v>
      </c>
      <c r="E97" s="75"/>
      <c r="F97" s="75"/>
      <c r="G97" s="75"/>
      <c r="H97" s="75"/>
      <c r="I97" s="75" t="str">
        <f>1/(1+$F$161)^I66</f>
        <v>0</v>
      </c>
      <c r="J97" s="75" t="str">
        <f>1/(1+$F$161)^J66</f>
        <v>0</v>
      </c>
      <c r="K97" s="75" t="str">
        <f>1/(1+$F$161)^K66</f>
        <v>0</v>
      </c>
      <c r="L97" s="75" t="str">
        <f>1/(1+$F$161)^L66</f>
        <v>0</v>
      </c>
      <c r="M97" s="75" t="str">
        <f>1/(1+$F$161)^M66</f>
        <v>0</v>
      </c>
      <c r="N97" s="75"/>
    </row>
    <row r="98" spans="1:21" s="62" customFormat="1">
      <c r="D98" s="76" t="str">
        <f>"PV "&amp;D92</f>
        <v>0</v>
      </c>
      <c r="E98" s="77"/>
      <c r="F98" s="78"/>
      <c r="G98" s="78"/>
      <c r="H98" s="78"/>
      <c r="I98" s="78" t="str">
        <f>I95*I97</f>
        <v>0</v>
      </c>
      <c r="J98" s="78" t="str">
        <f>J95*J97</f>
        <v>0</v>
      </c>
      <c r="K98" s="78" t="str">
        <f>K95*K97</f>
        <v>0</v>
      </c>
      <c r="L98" s="78" t="str">
        <f>L95*L97</f>
        <v>0</v>
      </c>
      <c r="M98" s="78" t="str">
        <f>M95*M97</f>
        <v>0</v>
      </c>
      <c r="N98" s="65"/>
    </row>
    <row r="99" spans="1:21" customHeight="1" ht="5.1" s="62" customFormat="1">
      <c r="D99" s="63"/>
      <c r="E99" s="64"/>
      <c r="F99" s="65"/>
      <c r="G99" s="65"/>
      <c r="H99" s="65"/>
      <c r="I99" s="65"/>
      <c r="J99" s="65"/>
      <c r="K99" s="65"/>
      <c r="L99" s="65"/>
      <c r="M99" s="65"/>
      <c r="N99" s="65"/>
    </row>
    <row r="100" spans="1:21" s="62" customFormat="1">
      <c r="D100" s="63" t="str">
        <f>"Sum of "&amp;D98</f>
        <v>0</v>
      </c>
      <c r="E100" s="64"/>
      <c r="F100" s="65" t="str">
        <f>SUM(I98:M98)</f>
        <v>0</v>
      </c>
      <c r="G100" s="65"/>
      <c r="H100" s="65"/>
      <c r="I100" s="65"/>
      <c r="J100" s="65"/>
      <c r="K100" s="65"/>
      <c r="L100" s="65"/>
      <c r="M100" s="65"/>
      <c r="N100" s="65"/>
    </row>
    <row r="101" spans="1:21" s="62" customFormat="1">
      <c r="D101" s="63" t="s">
        <v>102</v>
      </c>
      <c r="E101" s="77"/>
      <c r="F101" s="65"/>
      <c r="G101" s="65"/>
      <c r="H101" s="65"/>
      <c r="I101" s="65"/>
      <c r="J101" s="65"/>
      <c r="K101" s="65"/>
      <c r="L101" s="65"/>
      <c r="N101" s="65" t="str">
        <f>N92/($F$161-$F$62)</f>
        <v>0</v>
      </c>
    </row>
    <row r="102" spans="1:21" s="62" customFormat="1">
      <c r="D102" s="264" t="s">
        <v>103</v>
      </c>
      <c r="E102" s="64"/>
      <c r="G102" s="265"/>
      <c r="H102" s="265"/>
      <c r="I102" s="265"/>
      <c r="J102" s="265"/>
      <c r="K102" s="265"/>
      <c r="L102" s="265"/>
      <c r="N102" s="268" t="str">
        <f>N101/N103</f>
        <v>0</v>
      </c>
    </row>
    <row r="103" spans="1:21" s="62" customFormat="1">
      <c r="D103" s="266" t="s">
        <v>104</v>
      </c>
      <c r="E103" s="77"/>
      <c r="F103" s="77"/>
      <c r="G103" s="267"/>
      <c r="H103" s="267"/>
      <c r="I103" s="267"/>
      <c r="J103" s="267"/>
      <c r="K103" s="267"/>
      <c r="L103" s="267"/>
      <c r="M103" s="77"/>
      <c r="N103" s="269" t="str">
        <f>M78</f>
        <v>0</v>
      </c>
    </row>
    <row r="104" spans="1:21" s="62" customFormat="1">
      <c r="D104" s="63" t="str">
        <f>"Valore Attuale del "&amp;D101</f>
        <v>0</v>
      </c>
      <c r="E104" s="64"/>
      <c r="F104" s="65" t="str">
        <f>N101*M97</f>
        <v>0</v>
      </c>
      <c r="H104" s="65"/>
      <c r="I104" s="65"/>
      <c r="J104" s="65"/>
      <c r="K104" s="65"/>
      <c r="L104" s="65"/>
      <c r="M104" s="65"/>
      <c r="N104" s="65"/>
    </row>
    <row r="105" spans="1:21" customHeight="1" ht="5.1" s="62" customFormat="1">
      <c r="D105" s="63"/>
      <c r="E105" s="64"/>
      <c r="F105" s="65"/>
      <c r="H105" s="65"/>
      <c r="I105" s="65"/>
      <c r="J105" s="65"/>
      <c r="K105" s="65"/>
      <c r="L105" s="65"/>
      <c r="M105" s="65"/>
      <c r="N105" s="65"/>
    </row>
    <row r="106" spans="1:21" customHeight="1" ht="12" s="62" customFormat="1">
      <c r="D106" s="144" t="s">
        <v>105</v>
      </c>
      <c r="E106" s="145"/>
      <c r="F106" s="146" t="str">
        <f>F100+F104</f>
        <v>0</v>
      </c>
      <c r="G106" s="130"/>
      <c r="H106" s="81"/>
      <c r="I106" s="65"/>
      <c r="J106" s="65"/>
      <c r="K106" s="65"/>
      <c r="L106" s="65"/>
      <c r="M106" s="65"/>
      <c r="N106" s="65"/>
    </row>
    <row r="107" spans="1:21" customHeight="1" ht="12" hidden="true" outlineLevel="1" s="26" customFormat="1">
      <c r="D107" s="79" t="s">
        <v>106</v>
      </c>
      <c r="E107" s="18"/>
      <c r="F107" s="30" t="str">
        <f>F100</f>
        <v>0</v>
      </c>
      <c r="G107" s="260" t="str">
        <f>+F107/$F$106</f>
        <v>0</v>
      </c>
      <c r="H107" s="80"/>
      <c r="I107" s="27"/>
      <c r="J107" s="86"/>
      <c r="K107" s="86"/>
      <c r="L107" s="86"/>
      <c r="M107" s="27"/>
      <c r="N107" s="27"/>
      <c r="O107" s="62"/>
      <c r="P107" s="62"/>
      <c r="Q107" s="62"/>
      <c r="R107" s="62"/>
      <c r="S107" s="62"/>
      <c r="T107" s="62"/>
    </row>
    <row r="108" spans="1:21" hidden="true" outlineLevel="1">
      <c r="D108" s="79" t="s">
        <v>107</v>
      </c>
      <c r="E108" s="45"/>
      <c r="F108" s="30" t="str">
        <f>F104</f>
        <v>0</v>
      </c>
      <c r="G108" s="260" t="str">
        <f>+F108/$F$106</f>
        <v>0</v>
      </c>
      <c r="H108" s="29"/>
      <c r="I108" s="7"/>
      <c r="J108" s="4"/>
      <c r="K108" s="4"/>
      <c r="L108" s="4"/>
      <c r="M108" s="7"/>
      <c r="N108" s="7"/>
      <c r="O108" s="9"/>
      <c r="P108" s="9"/>
      <c r="Q108" s="9"/>
      <c r="R108" s="9"/>
      <c r="S108" s="9"/>
      <c r="T108" s="9"/>
    </row>
    <row r="109" spans="1:21" customHeight="1" ht="5.1" collapsed="true">
      <c r="D109" s="79"/>
      <c r="E109" s="45"/>
      <c r="F109" s="30"/>
      <c r="G109" s="131"/>
      <c r="H109" s="7"/>
      <c r="I109" s="7"/>
      <c r="J109" s="4"/>
      <c r="K109" s="4"/>
      <c r="L109" s="4"/>
      <c r="M109" s="7"/>
      <c r="N109" s="7"/>
      <c r="O109" s="9"/>
      <c r="P109" s="9"/>
      <c r="Q109" s="9"/>
      <c r="R109" s="9"/>
      <c r="S109" s="9"/>
      <c r="T109" s="9"/>
    </row>
    <row r="110" spans="1:21">
      <c r="D110" s="250" t="str">
        <f>"EBITDA "&amp;YEAR(CYE)+1</f>
        <v>0</v>
      </c>
      <c r="E110" s="251"/>
      <c r="F110" s="252" t="str">
        <f>+I78</f>
        <v>0</v>
      </c>
      <c r="G110" s="131"/>
      <c r="H110" s="7"/>
      <c r="I110" s="7"/>
      <c r="J110" s="4"/>
      <c r="K110" s="4"/>
      <c r="L110" s="4"/>
      <c r="M110" s="7"/>
      <c r="N110" s="7"/>
      <c r="O110" s="9"/>
      <c r="P110" s="9"/>
      <c r="Q110" s="9"/>
      <c r="R110" s="9"/>
      <c r="S110" s="9"/>
      <c r="T110" s="9"/>
    </row>
    <row r="111" spans="1:21">
      <c r="D111" s="250" t="str">
        <f>"EV/ "&amp;D110</f>
        <v>0</v>
      </c>
      <c r="E111" s="251"/>
      <c r="F111" s="253" t="str">
        <f>+F$106/F110</f>
        <v>0</v>
      </c>
      <c r="G111" s="131"/>
      <c r="H111" s="7"/>
      <c r="I111" s="7"/>
      <c r="J111" s="4"/>
      <c r="K111" s="4"/>
      <c r="L111" s="4"/>
      <c r="M111" s="7"/>
      <c r="N111" s="7"/>
      <c r="O111" s="9"/>
      <c r="P111" s="9"/>
      <c r="Q111" s="9"/>
      <c r="R111" s="9"/>
      <c r="S111" s="9"/>
      <c r="T111" s="9"/>
    </row>
    <row r="112" spans="1:21" customHeight="1" ht="5.1">
      <c r="D112" s="79"/>
      <c r="E112" s="45"/>
      <c r="F112" s="30"/>
      <c r="G112" s="131"/>
      <c r="H112" s="7"/>
      <c r="I112" s="7"/>
      <c r="J112" s="4"/>
      <c r="K112" s="4"/>
      <c r="L112" s="4"/>
      <c r="M112" s="7"/>
      <c r="N112" s="7"/>
      <c r="O112" s="9"/>
      <c r="P112" s="9"/>
      <c r="Q112" s="9"/>
      <c r="R112" s="9"/>
      <c r="S112" s="9"/>
      <c r="T112" s="9"/>
    </row>
    <row r="113" spans="1:21">
      <c r="D113" s="250" t="str">
        <f>"Ricavi "&amp;YEAR(CYE)+1</f>
        <v>0</v>
      </c>
      <c r="E113" s="251"/>
      <c r="F113" s="252" t="str">
        <f>+I69</f>
        <v>0</v>
      </c>
      <c r="G113" s="131"/>
      <c r="H113" s="7"/>
      <c r="I113" s="7"/>
      <c r="J113" s="4"/>
      <c r="K113" s="4"/>
      <c r="L113" s="4"/>
      <c r="M113" s="7"/>
      <c r="N113" s="7"/>
      <c r="O113" s="9"/>
      <c r="P113" s="9"/>
      <c r="Q113" s="9"/>
      <c r="R113" s="9"/>
      <c r="S113" s="9"/>
      <c r="T113" s="9"/>
    </row>
    <row r="114" spans="1:21">
      <c r="D114" s="250" t="str">
        <f>"EV/ "&amp;D113</f>
        <v>0</v>
      </c>
      <c r="E114" s="251"/>
      <c r="F114" s="301" t="str">
        <f>+F$106/F113</f>
        <v>0</v>
      </c>
      <c r="G114" s="131"/>
      <c r="H114" s="7"/>
      <c r="I114" s="7"/>
      <c r="J114" s="4"/>
      <c r="K114" s="4"/>
      <c r="L114" s="4"/>
      <c r="M114" s="7"/>
      <c r="N114" s="7"/>
      <c r="O114" s="9"/>
      <c r="P114" s="9"/>
      <c r="Q114" s="9"/>
      <c r="R114" s="9"/>
      <c r="S114" s="9"/>
      <c r="T114" s="9"/>
    </row>
    <row r="115" spans="1:21" s="9" customFormat="1">
      <c r="D115" s="261"/>
      <c r="E115" s="262"/>
      <c r="F115" s="263"/>
      <c r="G115" s="131"/>
      <c r="H115" s="4"/>
      <c r="I115" s="4"/>
      <c r="J115" s="4"/>
      <c r="K115" s="4"/>
      <c r="L115" s="4"/>
      <c r="M115" s="4"/>
      <c r="N115" s="4"/>
    </row>
    <row r="116" spans="1:21">
      <c r="D116" s="84" t="s">
        <v>108</v>
      </c>
      <c r="E116" s="85"/>
      <c r="F116" s="149" t="str">
        <f>SUM(F117:F120)</f>
        <v>0</v>
      </c>
      <c r="G116" s="131"/>
      <c r="H116" s="7"/>
      <c r="I116" s="7"/>
      <c r="J116" s="4"/>
      <c r="K116" s="4"/>
      <c r="L116" s="4"/>
      <c r="M116" s="7"/>
      <c r="N116" s="7"/>
      <c r="O116" s="9"/>
      <c r="P116" s="9"/>
      <c r="Q116" s="9"/>
      <c r="R116" s="9"/>
      <c r="S116" s="9"/>
      <c r="T116" s="9"/>
    </row>
    <row r="117" spans="1:21">
      <c r="D117" s="82" t="s">
        <v>109</v>
      </c>
      <c r="E117" s="82" t="str">
        <f>Metodo_Flussi_Cassa_DCF!E31</f>
        <v>0</v>
      </c>
      <c r="F117" s="198" t="str">
        <f>-Metodo_Flussi_Cassa_DCF!J31</f>
        <v>0</v>
      </c>
      <c r="G117" s="27"/>
      <c r="H117" s="7"/>
      <c r="I117" s="7"/>
      <c r="J117" s="7"/>
      <c r="K117" s="7"/>
      <c r="L117" s="7"/>
      <c r="M117" s="7"/>
      <c r="N117" s="7"/>
    </row>
    <row r="118" spans="1:21">
      <c r="D118" s="82" t="str">
        <f>Metodo_Flussi_Cassa_DCF!D36</f>
        <v>0</v>
      </c>
      <c r="E118" s="82" t="str">
        <f>Metodo_Flussi_Cassa_DCF!E36</f>
        <v>0</v>
      </c>
      <c r="F118" s="83" t="str">
        <f>-Metodo_Flussi_Cassa_DCF!H36</f>
        <v>0</v>
      </c>
      <c r="G118" s="27"/>
      <c r="H118" s="7"/>
      <c r="I118" s="7"/>
      <c r="J118" s="7"/>
      <c r="K118" s="7"/>
      <c r="L118" s="7"/>
      <c r="M118" s="7"/>
      <c r="N118" s="7"/>
    </row>
    <row r="119" spans="1:21">
      <c r="D119" s="82" t="str">
        <f>Metodo_Flussi_Cassa_DCF!D37</f>
        <v>0</v>
      </c>
      <c r="E119" s="82" t="str">
        <f>Metodo_Flussi_Cassa_DCF!E37</f>
        <v>0</v>
      </c>
      <c r="F119" s="83" t="str">
        <f>Metodo_Flussi_Cassa_DCF!H37</f>
        <v>0</v>
      </c>
      <c r="G119" s="27"/>
      <c r="H119" s="7"/>
      <c r="I119" s="7"/>
      <c r="J119" s="7"/>
      <c r="K119" s="7"/>
      <c r="L119" s="7"/>
      <c r="M119" s="7"/>
      <c r="N119" s="7"/>
    </row>
    <row r="120" spans="1:21">
      <c r="D120" s="79"/>
      <c r="E120" s="45"/>
      <c r="F120" s="30"/>
      <c r="G120" s="147"/>
      <c r="H120" s="7"/>
      <c r="I120" s="7"/>
      <c r="J120" s="7"/>
      <c r="K120" s="7"/>
      <c r="L120" s="7"/>
      <c r="M120" s="7"/>
      <c r="N120" s="7"/>
    </row>
    <row r="121" spans="1:21" customHeight="1" ht="12">
      <c r="D121" s="144" t="s">
        <v>110</v>
      </c>
      <c r="E121" s="145"/>
      <c r="F121" s="146" t="str">
        <f>F106+F116</f>
        <v>0</v>
      </c>
      <c r="G121" s="65"/>
      <c r="H121" s="7"/>
      <c r="I121" s="7"/>
      <c r="J121" s="7"/>
      <c r="K121" s="7"/>
      <c r="L121" s="7"/>
      <c r="M121" s="7"/>
      <c r="N121" s="7"/>
    </row>
    <row r="122" spans="1:21" customHeight="1" ht="5.1" s="9" customFormat="1">
      <c r="D122" s="63"/>
      <c r="E122" s="64"/>
      <c r="F122" s="65"/>
      <c r="G122" s="131"/>
      <c r="H122" s="4"/>
      <c r="I122" s="4"/>
      <c r="J122" s="4"/>
      <c r="K122" s="4"/>
      <c r="L122" s="4"/>
      <c r="M122" s="4"/>
      <c r="N122" s="4"/>
    </row>
    <row r="123" spans="1:21" s="9" customFormat="1">
      <c r="D123" s="88" t="str">
        <f>Metodo_Flussi_Cassa_DCF!D35</f>
        <v>0</v>
      </c>
      <c r="E123" s="72"/>
      <c r="F123" s="73" t="str">
        <f>Metodo_Flussi_Cassa_DCF!H35</f>
        <v>0</v>
      </c>
      <c r="G123" s="131"/>
      <c r="H123" s="4"/>
      <c r="I123" s="4"/>
      <c r="J123" s="4"/>
      <c r="K123" s="4"/>
      <c r="L123" s="4"/>
      <c r="M123" s="4"/>
      <c r="N123" s="4"/>
    </row>
    <row r="124" spans="1:21" customHeight="1" ht="5.1" s="9" customFormat="1">
      <c r="D124" s="63"/>
      <c r="E124" s="64"/>
      <c r="F124" s="65"/>
      <c r="G124" s="131"/>
      <c r="H124" s="4"/>
      <c r="I124" s="4"/>
      <c r="J124" s="4"/>
      <c r="K124" s="4"/>
      <c r="L124" s="4"/>
      <c r="M124" s="4"/>
      <c r="N124" s="4"/>
    </row>
    <row r="125" spans="1:21" customHeight="1" ht="12">
      <c r="D125" s="144" t="str">
        <f>D121&amp;" per Azione (€)"</f>
        <v>0</v>
      </c>
      <c r="E125" s="145"/>
      <c r="F125" s="230" t="str">
        <f>F121/F123</f>
        <v>0</v>
      </c>
      <c r="G125" s="65"/>
      <c r="H125" s="15"/>
      <c r="I125" s="4"/>
      <c r="J125" s="7"/>
      <c r="K125" s="7"/>
      <c r="L125" s="7"/>
      <c r="M125" s="7"/>
      <c r="N125" s="7"/>
    </row>
    <row r="126" spans="1:21" customHeight="1" ht="12" s="9" customFormat="1">
      <c r="C126" s="63"/>
      <c r="E126" s="64"/>
      <c r="F126" s="65"/>
      <c r="G126" s="86"/>
      <c r="H126" s="4"/>
      <c r="I126" s="4"/>
      <c r="J126" s="4"/>
      <c r="K126" s="4"/>
      <c r="L126" s="4"/>
      <c r="M126" s="4"/>
      <c r="N126" s="4"/>
    </row>
    <row r="127" spans="1:21" s="9" customFormat="1">
      <c r="D127" s="63"/>
      <c r="E127" s="64"/>
      <c r="F127" s="65"/>
      <c r="G127" s="86"/>
      <c r="H127" s="4"/>
      <c r="I127" s="4"/>
      <c r="J127" s="4"/>
      <c r="K127" s="4"/>
      <c r="L127" s="4"/>
      <c r="M127" s="4"/>
      <c r="N127" s="4"/>
    </row>
    <row r="128" spans="1:21" s="4" customFormat="1">
      <c r="A128" s="9"/>
      <c r="B128" s="132" t="str">
        <f>B65+1</f>
        <v>0</v>
      </c>
      <c r="C128" s="134"/>
      <c r="D128" s="156" t="s">
        <v>111</v>
      </c>
      <c r="E128" s="157"/>
      <c r="F128" s="134"/>
      <c r="G128" s="134"/>
      <c r="H128" s="134"/>
      <c r="I128" s="134"/>
      <c r="J128" s="134"/>
      <c r="K128" s="134"/>
      <c r="L128" s="134"/>
      <c r="M128" s="134"/>
    </row>
    <row r="129" spans="1:21" s="9" customFormat="1">
      <c r="D129" s="63"/>
      <c r="E129" s="64"/>
      <c r="F129" s="89"/>
      <c r="G129" s="90" t="s">
        <v>112</v>
      </c>
      <c r="H129" s="90" t="s">
        <v>113</v>
      </c>
      <c r="I129" s="91" t="s">
        <v>114</v>
      </c>
      <c r="K129" s="4"/>
      <c r="L129" s="4"/>
      <c r="M129" s="4"/>
      <c r="N129" s="4"/>
    </row>
    <row r="130" spans="1:21" s="9" customFormat="1">
      <c r="D130" s="71" t="s">
        <v>115</v>
      </c>
      <c r="E130" s="64"/>
      <c r="F130" s="65"/>
      <c r="G130" s="92" t="str">
        <f>WACC</f>
        <v>0</v>
      </c>
      <c r="H130" s="41">
        <v>0.09049500000000001</v>
      </c>
      <c r="I130" s="41">
        <v>0.005</v>
      </c>
      <c r="J130" s="4" t="s">
        <v>116</v>
      </c>
      <c r="K130" s="4"/>
      <c r="L130" s="4"/>
      <c r="M130" s="4"/>
      <c r="N130" s="4"/>
    </row>
    <row r="131" spans="1:21" s="9" customFormat="1">
      <c r="D131" s="71" t="s">
        <v>90</v>
      </c>
      <c r="E131" s="64"/>
      <c r="F131" s="65"/>
      <c r="G131" s="92" t="str">
        <f>Growth</f>
        <v>0</v>
      </c>
      <c r="H131" s="41">
        <v>0.02</v>
      </c>
      <c r="I131" s="41">
        <v>0.0025</v>
      </c>
      <c r="J131" s="4" t="s">
        <v>117</v>
      </c>
      <c r="K131" s="4"/>
      <c r="L131" s="4"/>
      <c r="M131" s="4"/>
      <c r="N131" s="4"/>
    </row>
    <row r="132" spans="1:21">
      <c r="K132" s="4"/>
    </row>
    <row r="133" spans="1:21">
      <c r="A133" s="9"/>
      <c r="B133" s="9"/>
      <c r="C133" s="9"/>
      <c r="D133" s="9"/>
      <c r="H133" s="154" t="str">
        <f>D125</f>
        <v>0</v>
      </c>
      <c r="I133" s="155"/>
      <c r="J133" s="155"/>
      <c r="K133" s="155"/>
      <c r="L133" s="155"/>
      <c r="M133" s="155"/>
      <c r="O133" s="151"/>
      <c r="P133" s="7"/>
      <c r="Q133" s="7"/>
      <c r="R133" s="7"/>
      <c r="S133" s="7"/>
      <c r="T133" s="7"/>
    </row>
    <row r="134" spans="1:21">
      <c r="A134" s="9"/>
      <c r="B134" s="9"/>
      <c r="C134" s="9"/>
      <c r="D134" s="9"/>
      <c r="H134" s="19" t="str">
        <f>$D$131</f>
        <v>0</v>
      </c>
      <c r="M134" s="97" t="str">
        <f>$D$130</f>
        <v>0</v>
      </c>
      <c r="O134" s="103"/>
      <c r="P134" s="7"/>
      <c r="Q134" s="7"/>
      <c r="R134" s="7"/>
      <c r="S134" s="7"/>
      <c r="T134" s="152"/>
    </row>
    <row r="135" spans="1:21" s="9" customFormat="1">
      <c r="D135" s="63"/>
      <c r="E135" s="64"/>
      <c r="F135" s="65"/>
      <c r="G135" s="86"/>
      <c r="H135" s="98" t="str">
        <f>F121</f>
        <v>0</v>
      </c>
      <c r="I135" s="94" t="str">
        <f>J135-$I$130</f>
        <v>0</v>
      </c>
      <c r="J135" s="94" t="str">
        <f>K135-$I$130</f>
        <v>0</v>
      </c>
      <c r="K135" s="94" t="str">
        <f>H130</f>
        <v>0</v>
      </c>
      <c r="L135" s="94" t="str">
        <f>K135+$I$130</f>
        <v>0</v>
      </c>
      <c r="M135" s="94" t="str">
        <f>L135+$I$130</f>
        <v>0</v>
      </c>
      <c r="N135" s="93"/>
      <c r="O135" s="98"/>
      <c r="P135" s="70"/>
      <c r="Q135" s="70"/>
      <c r="R135" s="70"/>
      <c r="S135" s="70"/>
      <c r="T135" s="70"/>
      <c r="U135" s="70"/>
    </row>
    <row r="136" spans="1:21" s="9" customFormat="1">
      <c r="D136" s="63"/>
      <c r="E136" s="64"/>
      <c r="F136" s="65"/>
      <c r="G136" s="86"/>
      <c r="H136" s="95" t="str">
        <f>H137+$I$131</f>
        <v>0</v>
      </c>
      <c r="I136" s="162" t="str">
        <f/>
        <v>0</v>
      </c>
      <c r="J136" s="162">
        <v>71663277.33524823</v>
      </c>
      <c r="K136" s="162">
        <v>66917855.86871585</v>
      </c>
      <c r="L136" s="162">
        <v>62843948.09881642</v>
      </c>
      <c r="M136" s="162">
        <v>59308169.15859513</v>
      </c>
      <c r="N136" s="102"/>
      <c r="O136" s="153"/>
      <c r="P136" s="96"/>
      <c r="Q136" s="96"/>
      <c r="R136" s="96"/>
      <c r="S136" s="96"/>
      <c r="T136" s="96"/>
    </row>
    <row r="137" spans="1:21" s="9" customFormat="1">
      <c r="D137" s="63"/>
      <c r="E137" s="64"/>
      <c r="F137" s="65"/>
      <c r="G137" s="86"/>
      <c r="H137" s="95" t="str">
        <f>H138+$I$131</f>
        <v>0</v>
      </c>
      <c r="I137" s="162">
        <v>76667015.97998653</v>
      </c>
      <c r="J137" s="163">
        <v>71322326.86493005</v>
      </c>
      <c r="K137" s="164">
        <v>66762189.62041337</v>
      </c>
      <c r="L137" s="165">
        <v>62825418.02562736</v>
      </c>
      <c r="M137" s="162">
        <v>59392157.37979995</v>
      </c>
      <c r="N137" s="102"/>
      <c r="O137" s="153"/>
      <c r="P137" s="96"/>
      <c r="Q137" s="96"/>
      <c r="R137" s="96"/>
      <c r="S137" s="96"/>
      <c r="T137" s="96"/>
    </row>
    <row r="138" spans="1:21" s="9" customFormat="1">
      <c r="D138" s="63"/>
      <c r="E138" s="64"/>
      <c r="F138" s="65"/>
      <c r="G138" s="86"/>
      <c r="H138" s="95" t="str">
        <f>H131</f>
        <v>0</v>
      </c>
      <c r="I138" s="162">
        <v>76112907.16370562</v>
      </c>
      <c r="J138" s="166">
        <v>71000455.43937397</v>
      </c>
      <c r="K138" s="162">
        <v>66612017.17284103</v>
      </c>
      <c r="L138" s="167">
        <v>62803767.13287158</v>
      </c>
      <c r="M138" s="162">
        <v>59467614.51619943</v>
      </c>
      <c r="N138" s="102"/>
      <c r="O138" s="153"/>
      <c r="P138" s="96"/>
      <c r="Q138" s="96"/>
      <c r="R138" s="96"/>
      <c r="S138" s="96"/>
      <c r="T138" s="96"/>
    </row>
    <row r="139" spans="1:21" s="9" customFormat="1">
      <c r="D139" s="63"/>
      <c r="E139" s="64"/>
      <c r="F139" s="65"/>
      <c r="G139" s="86"/>
      <c r="H139" s="95" t="str">
        <f>H138-$I$131</f>
        <v>0</v>
      </c>
      <c r="I139" s="162">
        <v>75592917.91652715</v>
      </c>
      <c r="J139" s="168">
        <v>70694253.7917794</v>
      </c>
      <c r="K139" s="169">
        <v>66465717.10784401</v>
      </c>
      <c r="L139" s="170">
        <v>62778451.80571084</v>
      </c>
      <c r="M139" s="162">
        <v>59534652.71801277</v>
      </c>
      <c r="N139" s="4"/>
      <c r="O139" s="70"/>
      <c r="P139" s="96"/>
      <c r="Q139" s="96"/>
      <c r="R139" s="96"/>
      <c r="S139" s="96"/>
      <c r="T139" s="96"/>
    </row>
    <row r="140" spans="1:21" s="9" customFormat="1">
      <c r="D140" s="63"/>
      <c r="E140" s="64"/>
      <c r="F140" s="65"/>
      <c r="G140" s="86"/>
      <c r="H140" s="95" t="str">
        <f>H139-$I$131</f>
        <v>0</v>
      </c>
      <c r="I140" s="162">
        <v>75101001.09502916</v>
      </c>
      <c r="J140" s="162">
        <v>70400295.51316506</v>
      </c>
      <c r="K140" s="162">
        <v>66321471.65882795</v>
      </c>
      <c r="L140" s="162">
        <v>62748662.37593487</v>
      </c>
      <c r="M140" s="162">
        <v>59593105.00152741</v>
      </c>
      <c r="N140" s="4"/>
      <c r="O140" s="70"/>
      <c r="P140" s="96"/>
      <c r="Q140" s="96"/>
      <c r="R140" s="96"/>
      <c r="S140" s="96"/>
      <c r="T140" s="96"/>
    </row>
    <row r="141" spans="1:21" s="9" customFormat="1">
      <c r="D141" s="63"/>
      <c r="E141" s="64"/>
      <c r="F141" s="65"/>
      <c r="G141" s="86"/>
      <c r="H141" s="70"/>
      <c r="I141" s="162"/>
      <c r="J141" s="162"/>
      <c r="K141" s="162"/>
      <c r="L141" s="162"/>
      <c r="M141" s="162"/>
      <c r="N141" s="4"/>
      <c r="O141" s="70"/>
      <c r="P141" s="96"/>
      <c r="Q141" s="96"/>
      <c r="R141" s="96"/>
      <c r="S141" s="96"/>
      <c r="T141" s="96"/>
    </row>
    <row r="142" spans="1:21" s="270" customFormat="1">
      <c r="D142" s="271"/>
      <c r="E142" s="272"/>
      <c r="F142" s="273"/>
      <c r="G142" s="274"/>
      <c r="H142" s="276" t="s">
        <v>118</v>
      </c>
      <c r="I142" s="275"/>
      <c r="J142" s="275"/>
      <c r="K142" s="277" t="str">
        <f>+K138-$F$121</f>
        <v>0</v>
      </c>
      <c r="L142" s="275"/>
      <c r="M142" s="275"/>
      <c r="N142" s="275"/>
    </row>
    <row r="143" spans="1:21" s="270" customFormat="1">
      <c r="D143" s="271"/>
      <c r="E143" s="272"/>
      <c r="F143" s="273"/>
      <c r="G143" s="274"/>
      <c r="H143" s="275"/>
      <c r="I143" s="275"/>
      <c r="J143" s="275"/>
      <c r="K143" s="277" t="str">
        <f>+IF(K142=0,"OK","CHECK")</f>
        <v>0</v>
      </c>
      <c r="L143" s="275"/>
      <c r="M143" s="275"/>
      <c r="N143" s="275"/>
    </row>
    <row r="144" spans="1:21" s="270" customFormat="1">
      <c r="D144" s="271"/>
      <c r="E144" s="272"/>
      <c r="F144" s="273"/>
      <c r="G144" s="274"/>
      <c r="H144" s="275"/>
      <c r="I144" s="275"/>
      <c r="J144" s="275"/>
      <c r="K144" s="275"/>
      <c r="L144" s="275"/>
      <c r="M144" s="275"/>
      <c r="N144" s="275"/>
    </row>
    <row r="145" spans="1:21">
      <c r="B145" s="132" t="str">
        <f>B128+1</f>
        <v>0</v>
      </c>
      <c r="C145" s="134"/>
      <c r="D145" s="156" t="s">
        <v>119</v>
      </c>
      <c r="E145" s="157"/>
      <c r="F145" s="134"/>
      <c r="G145" s="134"/>
      <c r="H145" s="134"/>
      <c r="I145" s="134"/>
      <c r="J145" s="134"/>
      <c r="K145" s="134"/>
      <c r="L145" s="134"/>
      <c r="M145" s="134"/>
    </row>
    <row r="146" spans="1:21" s="4" customFormat="1">
      <c r="D146" s="47"/>
      <c r="F146" s="46"/>
      <c r="G146" s="46"/>
      <c r="H146" s="46"/>
      <c r="I146" s="48"/>
      <c r="J146" s="48"/>
      <c r="K146" s="48"/>
      <c r="L146" s="48"/>
      <c r="M146" s="48"/>
      <c r="N146" s="48"/>
    </row>
    <row r="147" spans="1:21" s="4" customFormat="1">
      <c r="D147" s="1" t="s">
        <v>120</v>
      </c>
      <c r="E147" s="1"/>
      <c r="F147" s="158" t="str">
        <f>F54</f>
        <v>0</v>
      </c>
      <c r="G147" s="46"/>
      <c r="H147" s="46"/>
      <c r="I147" s="48"/>
      <c r="J147" s="48"/>
      <c r="K147" s="48"/>
      <c r="L147" s="48"/>
      <c r="M147" s="48"/>
      <c r="N147" s="48"/>
    </row>
    <row r="148" spans="1:21" s="4" customFormat="1">
      <c r="D148" s="4" t="s">
        <v>84</v>
      </c>
      <c r="E148" s="4"/>
      <c r="F148" s="8" t="str">
        <f>F55</f>
        <v>0</v>
      </c>
      <c r="G148" s="46"/>
      <c r="H148" s="46"/>
      <c r="I148" s="48"/>
      <c r="J148" s="48"/>
      <c r="K148" s="48"/>
      <c r="L148" s="48"/>
      <c r="M148" s="48"/>
      <c r="N148" s="48"/>
    </row>
    <row r="149" spans="1:21" s="4" customFormat="1">
      <c r="D149" s="7" t="s">
        <v>121</v>
      </c>
      <c r="E149" s="7"/>
      <c r="F149" s="248" t="str">
        <f>F56</f>
        <v>0</v>
      </c>
      <c r="G149" s="46"/>
      <c r="H149" s="46"/>
      <c r="I149" s="48"/>
      <c r="J149" s="48"/>
      <c r="K149" s="48"/>
      <c r="L149" s="48"/>
      <c r="M149" s="48"/>
      <c r="N149" s="48"/>
    </row>
    <row r="150" spans="1:21" s="4" customFormat="1">
      <c r="D150" s="2" t="s">
        <v>86</v>
      </c>
      <c r="E150" s="2"/>
      <c r="F150" s="6" t="str">
        <f>+$F$57</f>
        <v>0</v>
      </c>
      <c r="G150" s="46"/>
      <c r="H150" s="46"/>
      <c r="I150" s="48"/>
      <c r="J150" s="48"/>
      <c r="K150" s="48"/>
      <c r="L150" s="48"/>
      <c r="M150" s="48"/>
      <c r="N150" s="48"/>
    </row>
    <row r="151" spans="1:21" s="66" customFormat="1">
      <c r="D151" s="66" t="s">
        <v>122</v>
      </c>
      <c r="E151" s="19"/>
      <c r="F151" s="67" t="str">
        <f>F147+(F148*F149)+F150</f>
        <v>0</v>
      </c>
      <c r="G151" s="68"/>
      <c r="H151" s="68"/>
      <c r="I151" s="69"/>
      <c r="J151" s="69"/>
      <c r="K151" s="69"/>
      <c r="L151" s="69"/>
      <c r="M151" s="69"/>
      <c r="N151" s="69"/>
    </row>
    <row r="152" spans="1:21" customHeight="1" ht="5.1" s="4" customFormat="1">
      <c r="D152" s="4"/>
      <c r="E152" s="4"/>
      <c r="F152" s="4"/>
      <c r="G152" s="46"/>
      <c r="H152" s="46"/>
      <c r="I152" s="48"/>
      <c r="J152" s="48"/>
      <c r="K152" s="48"/>
      <c r="L152" s="48"/>
      <c r="M152" s="48"/>
      <c r="N152" s="48"/>
    </row>
    <row r="153" spans="1:21" s="4" customFormat="1">
      <c r="D153" s="4" t="str">
        <f>D147</f>
        <v>0</v>
      </c>
      <c r="E153" s="4" t="str">
        <f>E147</f>
        <v>0</v>
      </c>
      <c r="F153" s="8" t="str">
        <f>F147</f>
        <v>0</v>
      </c>
      <c r="G153" s="46"/>
      <c r="H153" s="46"/>
      <c r="I153" s="48"/>
      <c r="J153" s="48"/>
      <c r="K153" s="48"/>
      <c r="L153" s="48"/>
      <c r="M153" s="48"/>
      <c r="N153" s="48"/>
    </row>
    <row r="154" spans="1:21" s="4" customFormat="1">
      <c r="D154" s="4" t="s">
        <v>87</v>
      </c>
      <c r="E154" s="4"/>
      <c r="F154" s="8" t="str">
        <f>F58</f>
        <v>0</v>
      </c>
      <c r="G154" s="46"/>
      <c r="H154" s="46"/>
      <c r="I154" s="48"/>
      <c r="J154" s="48"/>
      <c r="K154" s="48"/>
      <c r="L154" s="48"/>
      <c r="M154" s="48"/>
      <c r="N154" s="48"/>
    </row>
    <row r="155" spans="1:21" s="4" customFormat="1">
      <c r="D155" s="2" t="s">
        <v>123</v>
      </c>
      <c r="E155" s="2"/>
      <c r="F155" s="6" t="str">
        <f>F59</f>
        <v>0</v>
      </c>
      <c r="G155" s="46"/>
      <c r="H155" s="46"/>
      <c r="I155" s="48"/>
      <c r="J155" s="48"/>
      <c r="K155" s="48"/>
      <c r="L155" s="48"/>
      <c r="M155" s="48"/>
      <c r="N155" s="48"/>
    </row>
    <row r="156" spans="1:21" s="66" customFormat="1">
      <c r="D156" s="66" t="s">
        <v>124</v>
      </c>
      <c r="E156" s="19"/>
      <c r="F156" s="67" t="str">
        <f>(F153+F154)*(1-F155)</f>
        <v>0</v>
      </c>
      <c r="G156" s="68"/>
      <c r="H156" s="68"/>
      <c r="I156" s="69"/>
      <c r="J156" s="69"/>
      <c r="K156" s="69"/>
      <c r="L156" s="69"/>
      <c r="M156" s="69"/>
      <c r="N156" s="69"/>
    </row>
    <row r="157" spans="1:21" customHeight="1" ht="5.1" s="4" customFormat="1">
      <c r="D157" s="9"/>
      <c r="E157" s="9"/>
      <c r="F157" s="4"/>
      <c r="G157" s="46"/>
      <c r="H157" s="46"/>
      <c r="I157" s="48"/>
      <c r="J157" s="48"/>
      <c r="K157" s="48"/>
      <c r="L157" s="48"/>
      <c r="M157" s="48"/>
      <c r="N157" s="48"/>
    </row>
    <row r="158" spans="1:21" s="4" customFormat="1">
      <c r="D158" s="4" t="s">
        <v>89</v>
      </c>
      <c r="E158" s="4"/>
      <c r="F158" s="5" t="str">
        <f>F60</f>
        <v>0</v>
      </c>
      <c r="G158" s="46"/>
      <c r="H158" s="46"/>
      <c r="I158" s="48"/>
      <c r="J158" s="48"/>
      <c r="K158" s="48"/>
      <c r="L158" s="48"/>
      <c r="M158" s="48"/>
      <c r="N158" s="48"/>
    </row>
    <row r="159" spans="1:21" s="4" customFormat="1">
      <c r="D159" s="4" t="s">
        <v>125</v>
      </c>
      <c r="F159" s="46" t="str">
        <f>1-F158</f>
        <v>0</v>
      </c>
      <c r="G159" s="46"/>
      <c r="H159" s="46"/>
      <c r="I159" s="48"/>
      <c r="J159" s="48"/>
      <c r="K159" s="48"/>
      <c r="L159" s="48"/>
      <c r="M159" s="48"/>
      <c r="N159" s="48"/>
    </row>
    <row r="160" spans="1:21" customHeight="1" ht="5.1" s="4" customFormat="1">
      <c r="D160" s="47"/>
      <c r="F160" s="46"/>
      <c r="G160" s="46"/>
      <c r="H160" s="46"/>
      <c r="I160" s="48"/>
      <c r="J160" s="48"/>
      <c r="K160" s="48"/>
      <c r="L160" s="48"/>
      <c r="M160" s="48"/>
      <c r="N160" s="48"/>
    </row>
    <row r="161" spans="1:21" customHeight="1" ht="12" s="4" customFormat="1">
      <c r="D161" s="159" t="s">
        <v>126</v>
      </c>
      <c r="E161" s="160"/>
      <c r="F161" s="161" t="str">
        <f>F151*F159+F156*F158</f>
        <v>0</v>
      </c>
      <c r="G161" s="15"/>
      <c r="H161" s="46"/>
      <c r="I161" s="48"/>
      <c r="J161" s="48"/>
      <c r="K161" s="48"/>
      <c r="L161" s="48"/>
      <c r="M161" s="48"/>
      <c r="N161" s="48"/>
    </row>
    <row r="162" spans="1:21" customHeight="1" ht="12" s="4" customFormat="1">
      <c r="D162" s="47"/>
      <c r="F162" s="46"/>
      <c r="G162" s="46"/>
      <c r="H162" s="46"/>
      <c r="I162" s="48"/>
      <c r="J162" s="48"/>
      <c r="K162" s="48"/>
      <c r="L162" s="48"/>
      <c r="M162" s="48"/>
      <c r="N162" s="4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5:M6"/>
  </mergeCells>
  <printOptions gridLines="false" gridLinesSet="true"/>
  <pageMargins left="0.7480314960629921" right="0.7480314960629921" top="0.984251968503937" bottom="0.984251968503937" header="0.5118110236220472" footer="0.5118110236220472"/>
  <pageSetup paperSize="9" orientation="landscape" scale="27" fitToHeight="1" fitToWidth="1"/>
  <headerFooter differentOddEven="false" differentFirst="false" scaleWithDoc="true" alignWithMargins="fals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T74"/>
  <sheetViews>
    <sheetView tabSelected="0" workbookViewId="0" zoomScale="80" view="pageBreakPreview" showGridLines="false" showRowColHeaders="1">
      <selection activeCell="A1" sqref="A1"/>
    </sheetView>
  </sheetViews>
  <sheetFormatPr defaultRowHeight="14.4" outlineLevelRow="1" outlineLevelCol="1"/>
  <cols>
    <col min="1" max="1" width="3" customWidth="true" style="0"/>
    <col min="2" max="2" width="3" customWidth="true" style="0"/>
    <col min="3" max="3" width="3" customWidth="true" style="0"/>
    <col min="4" max="4" width="46.3984375" customWidth="true" style="0"/>
    <col min="5" max="5" width="0.796875" customWidth="true" style="0"/>
    <col min="6" max="6" width="19.19921875" customWidth="true" style="0"/>
    <col min="7" max="7" width="17.19921875" customWidth="true" style="0"/>
    <col min="8" max="8" width="17.796875" customWidth="true" style="0"/>
    <col min="9" max="9" width="17.796875" customWidth="true" style="0"/>
    <col min="10" max="10" width="18.796875" customWidth="true" style="0"/>
    <col min="11" max="11" width="18.19921875" customWidth="true" style="0"/>
    <col min="12" max="12" width="18.796875" customWidth="true" style="0"/>
    <col min="13" max="13" width="18.796875" customWidth="true" style="0"/>
    <col min="14" max="14" width="13.59765625" hidden="true" customWidth="true" outlineLevel="1" style="0"/>
    <col min="15" max="15" width="13.59765625" hidden="true" customWidth="true" outlineLevel="1" style="0"/>
    <col min="16" max="16" width="13.59765625" hidden="true" customWidth="true" outlineLevel="1" style="0"/>
    <col min="17" max="17" width="13.59765625" hidden="true" customWidth="true" outlineLevel="1" style="0"/>
    <col min="18" max="18" width="13.59765625" hidden="true" customWidth="true" outlineLevel="1" style="0"/>
    <col min="19" max="19" width="12" customWidth="true" collapsed="true" style="0"/>
  </cols>
  <sheetData>
    <row r="1" spans="1:20" customHeight="1" ht="15.75">
      <c r="B1" s="107" t="s">
        <v>127</v>
      </c>
    </row>
    <row r="3" spans="1:20">
      <c r="B3" s="132">
        <v>1</v>
      </c>
      <c r="C3" s="108" t="s">
        <v>46</v>
      </c>
      <c r="D3" s="108"/>
      <c r="E3" s="108"/>
      <c r="F3" s="109"/>
      <c r="G3" s="109"/>
      <c r="H3" s="109"/>
      <c r="I3" s="109"/>
      <c r="J3" s="109"/>
      <c r="K3" s="109"/>
      <c r="L3" s="109"/>
      <c r="M3" s="109"/>
      <c r="N3" s="109"/>
      <c r="O3" s="109"/>
      <c r="P3" s="109"/>
      <c r="Q3" s="109"/>
      <c r="R3" s="109"/>
    </row>
    <row r="5" spans="1:20" customHeight="1" ht="77.25">
      <c r="B5" s="326" t="s">
        <v>128</v>
      </c>
      <c r="C5" s="327"/>
      <c r="D5" s="327"/>
      <c r="E5" s="327"/>
      <c r="F5" s="327"/>
      <c r="G5" s="327"/>
      <c r="H5" s="327"/>
      <c r="I5" s="327"/>
      <c r="J5" s="327"/>
      <c r="K5" s="327"/>
      <c r="L5" s="327"/>
      <c r="M5" s="328"/>
      <c r="N5" s="294"/>
      <c r="O5" s="294"/>
      <c r="P5" s="294"/>
      <c r="Q5" s="294"/>
      <c r="R5" s="294"/>
    </row>
    <row r="6" spans="1:20">
      <c r="B6" s="329"/>
      <c r="C6" s="330"/>
      <c r="D6" s="330"/>
      <c r="E6" s="330"/>
      <c r="F6" s="330"/>
      <c r="G6" s="330"/>
      <c r="H6" s="330"/>
      <c r="I6" s="330"/>
      <c r="J6" s="330"/>
      <c r="K6" s="330"/>
      <c r="L6" s="330"/>
      <c r="M6" s="331"/>
      <c r="N6" s="294"/>
      <c r="O6" s="294"/>
      <c r="P6" s="294"/>
      <c r="Q6" s="294"/>
      <c r="R6" s="294"/>
    </row>
    <row r="8" spans="1:20">
      <c r="B8" s="132" t="str">
        <f>+B3+1</f>
        <v>0</v>
      </c>
      <c r="C8" s="108" t="s">
        <v>129</v>
      </c>
      <c r="D8" s="108"/>
      <c r="E8" s="108"/>
      <c r="F8" s="109"/>
      <c r="G8" s="109"/>
      <c r="H8" s="109"/>
      <c r="I8" s="109"/>
      <c r="J8" s="109"/>
      <c r="K8" s="109"/>
      <c r="L8" s="109"/>
      <c r="M8" s="109"/>
      <c r="N8" s="109"/>
      <c r="O8" s="109"/>
      <c r="P8" s="109"/>
      <c r="Q8" s="109"/>
      <c r="R8" s="109"/>
    </row>
    <row r="10" spans="1:20">
      <c r="D10" s="2"/>
      <c r="E10" s="2"/>
      <c r="F10" s="35" t="str">
        <f>Metodo_Flussi_Cassa_DCF!F10</f>
        <v>0</v>
      </c>
      <c r="G10" s="35" t="str">
        <f>Metodo_Flussi_Cassa_DCF!G10</f>
        <v>0</v>
      </c>
      <c r="H10" s="35" t="str">
        <f>Metodo_Flussi_Cassa_DCF!H10</f>
        <v>0</v>
      </c>
    </row>
    <row r="11" spans="1:20">
      <c r="D11" t="str">
        <f>Metodo_Flussi_Cassa_DCF!D22</f>
        <v>0</v>
      </c>
      <c r="F11" s="15" t="str">
        <f>Metodo_Flussi_Cassa_DCF!F22</f>
        <v>0</v>
      </c>
      <c r="G11" s="15" t="str">
        <f>Metodo_Flussi_Cassa_DCF!G22</f>
        <v>0</v>
      </c>
      <c r="H11" s="15" t="str">
        <f>Metodo_Flussi_Cassa_DCF!H22</f>
        <v>0</v>
      </c>
    </row>
    <row r="12" spans="1:20">
      <c r="N12" s="287"/>
    </row>
    <row r="13" spans="1:20">
      <c r="B13" s="132" t="str">
        <f>B8+1</f>
        <v>0</v>
      </c>
      <c r="C13" s="108" t="s">
        <v>130</v>
      </c>
      <c r="D13" s="108"/>
      <c r="E13" s="108"/>
      <c r="F13" s="193" t="str">
        <f>Metodo_Flussi_Cassa_DCF!F65</f>
        <v>0</v>
      </c>
      <c r="G13" s="193" t="str">
        <f>Metodo_Flussi_Cassa_DCF!G65</f>
        <v>0</v>
      </c>
      <c r="H13" s="109" t="str">
        <f>Metodo_Flussi_Cassa_DCF!H65</f>
        <v>0</v>
      </c>
      <c r="I13" s="109" t="str">
        <f>Metodo_Flussi_Cassa_DCF!I65</f>
        <v>0</v>
      </c>
      <c r="J13" s="109" t="str">
        <f>Metodo_Flussi_Cassa_DCF!J65</f>
        <v>0</v>
      </c>
      <c r="K13" s="109" t="str">
        <f>Metodo_Flussi_Cassa_DCF!K65</f>
        <v>0</v>
      </c>
      <c r="L13" s="109" t="str">
        <f>Metodo_Flussi_Cassa_DCF!L65</f>
        <v>0</v>
      </c>
      <c r="M13" s="109" t="str">
        <f>Metodo_Flussi_Cassa_DCF!M65</f>
        <v>0</v>
      </c>
      <c r="N13" s="109"/>
      <c r="O13" s="109"/>
      <c r="P13" s="109"/>
      <c r="Q13" s="109"/>
      <c r="R13" s="109"/>
    </row>
    <row r="15" spans="1:20">
      <c r="F15" s="14" t="str">
        <f>F10</f>
        <v>0</v>
      </c>
      <c r="G15" s="14" t="str">
        <f>G10</f>
        <v>0</v>
      </c>
      <c r="H15" s="14" t="str">
        <f>Metodo_Flussi_Cassa_DCF!H67</f>
        <v>0</v>
      </c>
      <c r="I15" s="14" t="str">
        <f>Metodo_Flussi_Cassa_DCF!I67</f>
        <v>0</v>
      </c>
      <c r="J15" s="14" t="str">
        <f>Metodo_Flussi_Cassa_DCF!J67</f>
        <v>0</v>
      </c>
      <c r="K15" s="14" t="str">
        <f>Metodo_Flussi_Cassa_DCF!K67</f>
        <v>0</v>
      </c>
      <c r="L15" s="14" t="str">
        <f>Metodo_Flussi_Cassa_DCF!L67</f>
        <v>0</v>
      </c>
      <c r="M15" s="14" t="str">
        <f>Metodo_Flussi_Cassa_DCF!M67</f>
        <v>0</v>
      </c>
      <c r="N15" s="14"/>
      <c r="O15" s="14"/>
      <c r="P15" s="14"/>
      <c r="Q15" s="14"/>
      <c r="R15" s="14"/>
    </row>
    <row r="16" spans="1:20">
      <c r="D16" s="2"/>
      <c r="E16" s="2"/>
      <c r="F16" s="35"/>
      <c r="G16" s="35"/>
      <c r="H16" s="35"/>
      <c r="I16" s="10" t="str">
        <f>Stub</f>
        <v>0</v>
      </c>
      <c r="J16" s="10" t="str">
        <f>I16+1</f>
        <v>0</v>
      </c>
      <c r="K16" s="10" t="str">
        <f>J16+1</f>
        <v>0</v>
      </c>
      <c r="L16" s="10" t="str">
        <f>K16+1</f>
        <v>0</v>
      </c>
      <c r="M16" s="10" t="str">
        <f>L16+1</f>
        <v>0</v>
      </c>
      <c r="N16" s="10"/>
      <c r="O16" s="10"/>
      <c r="P16" s="10"/>
      <c r="Q16" s="10"/>
      <c r="R16" s="10"/>
    </row>
    <row r="17" spans="1:20">
      <c r="D17" t="s">
        <v>131</v>
      </c>
      <c r="F17" s="182" t="str">
        <f>Metodo_Flussi_Cassa_DCF!F69</f>
        <v>0</v>
      </c>
      <c r="G17" s="182" t="str">
        <f>Metodo_Flussi_Cassa_DCF!G69</f>
        <v>0</v>
      </c>
      <c r="H17" s="182" t="str">
        <f>Metodo_Flussi_Cassa_DCF!H69</f>
        <v>0</v>
      </c>
      <c r="I17" s="182" t="str">
        <f>Metodo_Flussi_Cassa_DCF!I69</f>
        <v>0</v>
      </c>
      <c r="J17" s="182" t="str">
        <f>Metodo_Flussi_Cassa_DCF!J69</f>
        <v>0</v>
      </c>
      <c r="K17" s="182" t="str">
        <f>Metodo_Flussi_Cassa_DCF!K69</f>
        <v>0</v>
      </c>
      <c r="L17" s="182" t="str">
        <f>Metodo_Flussi_Cassa_DCF!L69</f>
        <v>0</v>
      </c>
      <c r="M17" s="182" t="str">
        <f>Metodo_Flussi_Cassa_DCF!M69</f>
        <v>0</v>
      </c>
      <c r="N17" s="182"/>
      <c r="O17" s="182"/>
      <c r="P17" s="182"/>
      <c r="Q17" s="182"/>
      <c r="R17" s="182"/>
    </row>
    <row r="18" spans="1:20">
      <c r="F18" s="182"/>
      <c r="G18" s="5" t="str">
        <f>+G17/F17-1</f>
        <v>0</v>
      </c>
      <c r="H18" s="288" t="str">
        <f>+H17/G17-1</f>
        <v>0</v>
      </c>
      <c r="I18" s="5" t="str">
        <f>+I17/H17-1</f>
        <v>0</v>
      </c>
      <c r="J18" s="5" t="str">
        <f>+J17/I17-1</f>
        <v>0</v>
      </c>
      <c r="K18" s="5" t="str">
        <f>+K17/J17-1</f>
        <v>0</v>
      </c>
      <c r="L18" s="5" t="str">
        <f>+L17/K17-1</f>
        <v>0</v>
      </c>
      <c r="M18" s="5" t="str">
        <f>+M17/L17-1</f>
        <v>0</v>
      </c>
      <c r="N18" s="289"/>
      <c r="O18" s="289"/>
      <c r="P18" s="289"/>
      <c r="Q18" s="289"/>
      <c r="R18" s="289"/>
    </row>
    <row r="19" spans="1:20" s="19" customFormat="1">
      <c r="D19" s="19" t="str">
        <f>D11</f>
        <v>0</v>
      </c>
      <c r="F19" s="19" t="str">
        <f>F11</f>
        <v>0</v>
      </c>
      <c r="G19" s="19" t="str">
        <f>G11</f>
        <v>0</v>
      </c>
      <c r="H19" s="177" t="str">
        <f>H11</f>
        <v>0</v>
      </c>
      <c r="I19" s="19" t="str">
        <f>I17*I20</f>
        <v>0</v>
      </c>
      <c r="J19" s="19" t="str">
        <f>J17*J20</f>
        <v>0</v>
      </c>
      <c r="K19" s="19" t="str">
        <f>K17*K20</f>
        <v>0</v>
      </c>
      <c r="L19" s="19" t="str">
        <f>L17*L20</f>
        <v>0</v>
      </c>
      <c r="M19" s="19" t="str">
        <f>M17*M20</f>
        <v>0</v>
      </c>
    </row>
    <row r="20" spans="1:20" s="19" customFormat="1">
      <c r="D20" s="19" t="s">
        <v>132</v>
      </c>
      <c r="F20" s="183" t="str">
        <f>F19/F17</f>
        <v>0</v>
      </c>
      <c r="G20" s="183" t="str">
        <f>G19/G17</f>
        <v>0</v>
      </c>
      <c r="H20" s="184" t="str">
        <f>H19/H17</f>
        <v>0</v>
      </c>
      <c r="I20" s="185" t="str">
        <f>Metodo_Flussi_Cassa_DCF!I49</f>
        <v>0</v>
      </c>
      <c r="J20" s="185" t="str">
        <f>Metodo_Flussi_Cassa_DCF!J49</f>
        <v>0</v>
      </c>
      <c r="K20" s="185" t="str">
        <f>Metodo_Flussi_Cassa_DCF!K49</f>
        <v>0</v>
      </c>
      <c r="L20" s="185" t="str">
        <f>Metodo_Flussi_Cassa_DCF!L49</f>
        <v>0</v>
      </c>
      <c r="M20" s="185" t="str">
        <f>Metodo_Flussi_Cassa_DCF!M49</f>
        <v>0</v>
      </c>
      <c r="N20" s="185"/>
      <c r="O20" s="185"/>
      <c r="P20" s="185"/>
      <c r="Q20" s="185"/>
      <c r="R20" s="185"/>
    </row>
    <row r="21" spans="1:20">
      <c r="H21" s="178"/>
    </row>
    <row r="22" spans="1:20" s="19" customFormat="1">
      <c r="D22" s="19" t="s">
        <v>133</v>
      </c>
      <c r="F22" s="19" t="str">
        <f>F23+F24</f>
        <v>0</v>
      </c>
      <c r="G22" s="19" t="str">
        <f>G23+G24</f>
        <v>0</v>
      </c>
      <c r="H22" s="177" t="str">
        <f>H23+H24</f>
        <v>0</v>
      </c>
      <c r="I22" s="186" t="str">
        <f>I23+I24</f>
        <v>0</v>
      </c>
      <c r="J22" s="186" t="str">
        <f>J23+J24</f>
        <v>0</v>
      </c>
      <c r="K22" s="186" t="str">
        <f>K23+K24</f>
        <v>0</v>
      </c>
      <c r="L22" s="186" t="str">
        <f>L23+L24</f>
        <v>0</v>
      </c>
      <c r="M22" s="186" t="str">
        <f>M23+M24</f>
        <v>0</v>
      </c>
      <c r="N22" s="186"/>
      <c r="O22" s="186"/>
      <c r="P22" s="186"/>
      <c r="Q22" s="186"/>
      <c r="R22" s="186"/>
    </row>
    <row r="23" spans="1:20">
      <c r="D23" s="175" t="s">
        <v>134</v>
      </c>
      <c r="F23" t="str">
        <f>Metodo_Flussi_Cassa_DCF!F23</f>
        <v>0</v>
      </c>
      <c r="G23" t="str">
        <f>Metodo_Flussi_Cassa_DCF!G23</f>
        <v>0</v>
      </c>
      <c r="H23" s="178" t="str">
        <f>Metodo_Flussi_Cassa_DCF!H23</f>
        <v>0</v>
      </c>
      <c r="I23" t="str">
        <f>H23</f>
        <v>0</v>
      </c>
      <c r="J23" t="str">
        <f>I23</f>
        <v>0</v>
      </c>
      <c r="K23" t="str">
        <f>J23</f>
        <v>0</v>
      </c>
      <c r="L23" t="str">
        <f>K23</f>
        <v>0</v>
      </c>
      <c r="M23" t="str">
        <f>L23</f>
        <v>0</v>
      </c>
    </row>
    <row r="24" spans="1:20">
      <c r="D24" s="175" t="s">
        <v>135</v>
      </c>
      <c r="F24" t="str">
        <f>Metodo_Flussi_Cassa_DCF!F24</f>
        <v>0</v>
      </c>
      <c r="G24" t="str">
        <f>Metodo_Flussi_Cassa_DCF!G24</f>
        <v>0</v>
      </c>
      <c r="H24" s="178" t="str">
        <f>Metodo_Flussi_Cassa_DCF!H24</f>
        <v>0</v>
      </c>
      <c r="I24">
        <v>0</v>
      </c>
    </row>
    <row r="25" spans="1:20" customHeight="1" ht="5.1">
      <c r="H25" s="178"/>
    </row>
    <row r="26" spans="1:20">
      <c r="D26" s="19" t="s">
        <v>136</v>
      </c>
      <c r="E26" s="19"/>
      <c r="F26" s="19" t="str">
        <f>F22*F27</f>
        <v>0</v>
      </c>
      <c r="G26" s="19" t="str">
        <f>G22*G27</f>
        <v>0</v>
      </c>
      <c r="H26" s="177" t="str">
        <f>H22*H27</f>
        <v>0</v>
      </c>
      <c r="I26" t="str">
        <f>I22*I27</f>
        <v>0</v>
      </c>
      <c r="J26" t="str">
        <f>J22*J27</f>
        <v>0</v>
      </c>
      <c r="K26" t="str">
        <f>K22*K27</f>
        <v>0</v>
      </c>
      <c r="L26" t="str">
        <f>L22*L27</f>
        <v>0</v>
      </c>
      <c r="M26" t="str">
        <f>M22*M27</f>
        <v>0</v>
      </c>
    </row>
    <row r="27" spans="1:20">
      <c r="D27" s="3" t="s">
        <v>137</v>
      </c>
      <c r="F27" s="176" t="str">
        <f>Metodo_Flussi_Cassa_DCF!$F$155</f>
        <v>0</v>
      </c>
      <c r="G27" s="176" t="str">
        <f>Metodo_Flussi_Cassa_DCF!$F$155</f>
        <v>0</v>
      </c>
      <c r="H27" s="179" t="str">
        <f>Metodo_Flussi_Cassa_DCF!$F$155</f>
        <v>0</v>
      </c>
      <c r="I27" s="176" t="str">
        <f>H27</f>
        <v>0</v>
      </c>
      <c r="J27" s="176" t="str">
        <f>I27</f>
        <v>0</v>
      </c>
      <c r="K27" s="176" t="str">
        <f>J27</f>
        <v>0</v>
      </c>
      <c r="L27" s="176" t="str">
        <f>K27</f>
        <v>0</v>
      </c>
      <c r="M27" s="176" t="str">
        <f>L27</f>
        <v>0</v>
      </c>
      <c r="N27" s="176"/>
      <c r="O27" s="176"/>
      <c r="P27" s="176"/>
      <c r="Q27" s="176"/>
      <c r="R27" s="176"/>
    </row>
    <row r="28" spans="1:20">
      <c r="H28" s="178"/>
    </row>
    <row r="29" spans="1:20" s="19" customFormat="1">
      <c r="D29" s="180" t="s">
        <v>138</v>
      </c>
      <c r="E29" s="180"/>
      <c r="F29" s="180" t="str">
        <f>F19+F22-F26</f>
        <v>0</v>
      </c>
      <c r="G29" s="180" t="str">
        <f>G19+G22-G26</f>
        <v>0</v>
      </c>
      <c r="H29" s="181" t="str">
        <f>H19+H22-H26</f>
        <v>0</v>
      </c>
      <c r="I29" s="180" t="str">
        <f>I19+I22-I26</f>
        <v>0</v>
      </c>
      <c r="J29" s="180" t="str">
        <f>J19+J22-J26</f>
        <v>0</v>
      </c>
      <c r="K29" s="180" t="str">
        <f>K19+K22-K26</f>
        <v>0</v>
      </c>
      <c r="L29" s="180" t="str">
        <f>L19+L22-L26</f>
        <v>0</v>
      </c>
      <c r="M29" s="180" t="str">
        <f>M19+M22-M26</f>
        <v>0</v>
      </c>
      <c r="N29" s="180"/>
      <c r="O29" s="180"/>
      <c r="P29" s="180"/>
      <c r="Q29" s="180"/>
      <c r="R29" s="180"/>
    </row>
    <row r="30" spans="1:20">
      <c r="D30" s="18" t="s">
        <v>139</v>
      </c>
      <c r="F30" s="187"/>
      <c r="G30" s="187" t="str">
        <f>G29/F29-1</f>
        <v>0</v>
      </c>
      <c r="H30" s="189" t="str">
        <f>H29/G29-1</f>
        <v>0</v>
      </c>
      <c r="I30" s="187" t="str">
        <f>I29/H29-1</f>
        <v>0</v>
      </c>
      <c r="J30" s="187" t="str">
        <f>J29/I29-1</f>
        <v>0</v>
      </c>
      <c r="K30" s="187" t="str">
        <f>K29/J29-1</f>
        <v>0</v>
      </c>
      <c r="L30" s="187" t="str">
        <f>L29/K29-1</f>
        <v>0</v>
      </c>
      <c r="M30" s="187" t="str">
        <f>M29/L29-1</f>
        <v>0</v>
      </c>
      <c r="N30" s="187"/>
      <c r="O30" s="187"/>
      <c r="P30" s="187"/>
      <c r="Q30" s="187"/>
      <c r="R30" s="187"/>
    </row>
    <row r="31" spans="1:20">
      <c r="D31" s="18" t="s">
        <v>140</v>
      </c>
      <c r="F31" s="187" t="str">
        <f>F29/F$17</f>
        <v>0</v>
      </c>
      <c r="G31" s="187" t="str">
        <f>G29/G$17</f>
        <v>0</v>
      </c>
      <c r="H31" s="189" t="str">
        <f>H29/H$17</f>
        <v>0</v>
      </c>
      <c r="I31" s="187" t="str">
        <f>I29/I$17</f>
        <v>0</v>
      </c>
      <c r="J31" s="187" t="str">
        <f>J29/J$17</f>
        <v>0</v>
      </c>
      <c r="K31" s="187" t="str">
        <f>K29/K$17</f>
        <v>0</v>
      </c>
      <c r="L31" s="187" t="str">
        <f>L29/L$17</f>
        <v>0</v>
      </c>
      <c r="M31" s="187" t="str">
        <f>M29/M$17</f>
        <v>0</v>
      </c>
      <c r="N31" s="187"/>
      <c r="O31" s="187"/>
      <c r="P31" s="187"/>
      <c r="Q31" s="187"/>
      <c r="R31" s="187"/>
    </row>
    <row r="32" spans="1:20">
      <c r="H32" s="9"/>
    </row>
    <row r="33" spans="1:20">
      <c r="I33" t="str">
        <f>I29*Metodo_Flussi_Cassa_DCF!I66</f>
        <v>0</v>
      </c>
    </row>
    <row r="34" spans="1:20" customHeight="1" ht="12">
      <c r="D34" s="127" t="s">
        <v>141</v>
      </c>
      <c r="E34" s="128"/>
      <c r="F34" s="129"/>
      <c r="G34" s="129"/>
      <c r="H34" s="129"/>
      <c r="I34" s="188" t="str">
        <f>IF(I$16&lt;1,I33,I29)</f>
        <v>0</v>
      </c>
      <c r="J34" s="188" t="str">
        <f>IF(J$16&lt;1,J33,J29)</f>
        <v>0</v>
      </c>
      <c r="K34" s="188" t="str">
        <f>IF(K$16&lt;1,K33,K29)</f>
        <v>0</v>
      </c>
      <c r="L34" s="188" t="str">
        <f>IF(L$16&lt;1,L33,L29)</f>
        <v>0</v>
      </c>
      <c r="M34" s="188" t="str">
        <f>IF(M$16&lt;1,M33,M29)</f>
        <v>0</v>
      </c>
      <c r="N34" s="188"/>
      <c r="O34" s="188"/>
      <c r="P34" s="188"/>
      <c r="Q34" s="188"/>
      <c r="R34" s="188"/>
    </row>
    <row r="35" spans="1:20" customHeight="1" ht="12"/>
    <row r="37" spans="1:20">
      <c r="D37" s="1" t="s">
        <v>142</v>
      </c>
      <c r="E37" s="1"/>
      <c r="F37" s="1" t="str">
        <f>Metodo_Flussi_Cassa_DCF!$J$32</f>
        <v>0</v>
      </c>
    </row>
    <row r="38" spans="1:20">
      <c r="D38" t="s">
        <v>143</v>
      </c>
      <c r="F38" t="str">
        <f>Metodo_Flussi_Cassa_DCF!$H$34</f>
        <v>0</v>
      </c>
    </row>
    <row r="39" spans="1:20">
      <c r="D39" s="106" t="s">
        <v>144</v>
      </c>
      <c r="E39" s="106"/>
      <c r="F39" s="106" t="str">
        <f>F37-F38</f>
        <v>0</v>
      </c>
    </row>
    <row r="41" spans="1:20">
      <c r="D41" s="106" t="s">
        <v>145</v>
      </c>
      <c r="E41" s="106"/>
      <c r="F41" s="106"/>
      <c r="G41" s="106"/>
      <c r="H41" s="106"/>
      <c r="I41" s="49" t="str">
        <f>+$F$39</f>
        <v>0</v>
      </c>
      <c r="J41" s="290" t="str">
        <f>+I44</f>
        <v>0</v>
      </c>
      <c r="K41" s="290" t="str">
        <f>+J44</f>
        <v>0</v>
      </c>
      <c r="L41" s="290" t="str">
        <f>+K44</f>
        <v>0</v>
      </c>
      <c r="M41" s="290" t="str">
        <f>+L44</f>
        <v>0</v>
      </c>
      <c r="N41" s="290"/>
      <c r="O41" s="290"/>
      <c r="P41" s="290"/>
      <c r="Q41" s="290"/>
      <c r="R41" s="290"/>
    </row>
    <row r="42" spans="1:20">
      <c r="D42" t="s">
        <v>146</v>
      </c>
      <c r="I42" s="33" t="str">
        <f>+I29</f>
        <v>0</v>
      </c>
      <c r="J42" s="291" t="str">
        <f>+J29</f>
        <v>0</v>
      </c>
      <c r="K42" s="291" t="str">
        <f>+K29</f>
        <v>0</v>
      </c>
      <c r="L42" s="291" t="str">
        <f>+L29</f>
        <v>0</v>
      </c>
      <c r="M42" s="291" t="str">
        <f>+M29</f>
        <v>0</v>
      </c>
      <c r="N42" s="291"/>
      <c r="O42" s="291"/>
      <c r="P42" s="291"/>
      <c r="Q42" s="291"/>
      <c r="R42" s="291"/>
    </row>
    <row r="43" spans="1:20">
      <c r="D43" s="209" t="s">
        <v>147</v>
      </c>
      <c r="I43" s="293">
        <v>0</v>
      </c>
      <c r="J43" s="292">
        <v>0</v>
      </c>
      <c r="K43" s="292">
        <v>0</v>
      </c>
      <c r="L43" s="292">
        <v>0</v>
      </c>
      <c r="M43" s="292">
        <v>0</v>
      </c>
      <c r="N43" s="292"/>
      <c r="O43" s="292"/>
      <c r="P43" s="292"/>
      <c r="Q43" s="292"/>
      <c r="R43" s="292"/>
    </row>
    <row r="44" spans="1:20">
      <c r="D44" s="106" t="s">
        <v>145</v>
      </c>
      <c r="E44" s="106"/>
      <c r="F44" s="106"/>
      <c r="G44" s="106"/>
      <c r="H44" s="106"/>
      <c r="I44" s="49" t="str">
        <f>+I41+I42</f>
        <v>0</v>
      </c>
      <c r="J44" s="290" t="str">
        <f>+J41+J42</f>
        <v>0</v>
      </c>
      <c r="K44" s="290" t="str">
        <f>+K41+K42</f>
        <v>0</v>
      </c>
      <c r="L44" s="290" t="str">
        <f>+L41+L42</f>
        <v>0</v>
      </c>
      <c r="M44" s="290" t="str">
        <f>+M41+M42</f>
        <v>0</v>
      </c>
      <c r="N44" s="290"/>
      <c r="O44" s="290"/>
      <c r="P44" s="290"/>
      <c r="Q44" s="290"/>
      <c r="R44" s="290"/>
    </row>
    <row r="46" spans="1:20" customHeight="1" ht="12">
      <c r="D46" s="55" t="s">
        <v>148</v>
      </c>
      <c r="E46" s="56"/>
      <c r="F46" s="57"/>
      <c r="G46" s="57"/>
      <c r="H46" s="57"/>
      <c r="I46" s="57" t="str">
        <f>I$41*I$47</f>
        <v>0</v>
      </c>
      <c r="J46" s="57" t="str">
        <f>J$41*J$47</f>
        <v>0</v>
      </c>
      <c r="K46" s="57" t="str">
        <f>K$41*K$47</f>
        <v>0</v>
      </c>
      <c r="L46" s="57" t="str">
        <f>L$41*L$47</f>
        <v>0</v>
      </c>
      <c r="M46" s="57" t="str">
        <f>M$41*M$47</f>
        <v>0</v>
      </c>
      <c r="N46" s="57"/>
      <c r="O46" s="57"/>
      <c r="P46" s="57"/>
      <c r="Q46" s="57"/>
      <c r="R46" s="57"/>
    </row>
    <row r="47" spans="1:20" customHeight="1" ht="12">
      <c r="D47" t="s">
        <v>149</v>
      </c>
      <c r="I47" s="5" t="str">
        <f>Metodo_Flussi_Cassa_DCF!$F$151</f>
        <v>0</v>
      </c>
      <c r="J47" s="5" t="str">
        <f>Metodo_Flussi_Cassa_DCF!$F$151</f>
        <v>0</v>
      </c>
      <c r="K47" s="5" t="str">
        <f>Metodo_Flussi_Cassa_DCF!$F$151</f>
        <v>0</v>
      </c>
      <c r="L47" s="5" t="str">
        <f>Metodo_Flussi_Cassa_DCF!$F$151</f>
        <v>0</v>
      </c>
      <c r="M47" s="5" t="str">
        <f>Metodo_Flussi_Cassa_DCF!$F$151</f>
        <v>0</v>
      </c>
      <c r="N47" s="5"/>
      <c r="O47" s="5"/>
      <c r="P47" s="5"/>
      <c r="Q47" s="5"/>
      <c r="R47" s="5"/>
    </row>
    <row r="48" spans="1:20">
      <c r="D48" s="7" t="s">
        <v>150</v>
      </c>
      <c r="E48" s="7"/>
      <c r="I48" s="5" t="str">
        <f>Metodo_Flussi_Cassa_DCF!$F$147</f>
        <v>0</v>
      </c>
      <c r="J48" s="5" t="str">
        <f>Metodo_Flussi_Cassa_DCF!$F$147</f>
        <v>0</v>
      </c>
      <c r="K48" s="5" t="str">
        <f>Metodo_Flussi_Cassa_DCF!$F$147</f>
        <v>0</v>
      </c>
      <c r="L48" s="5" t="str">
        <f>Metodo_Flussi_Cassa_DCF!$F$147</f>
        <v>0</v>
      </c>
      <c r="M48" s="5" t="str">
        <f>Metodo_Flussi_Cassa_DCF!$F$147</f>
        <v>0</v>
      </c>
      <c r="N48" s="5"/>
      <c r="O48" s="5"/>
      <c r="P48" s="5"/>
      <c r="Q48" s="5"/>
      <c r="R48" s="5"/>
    </row>
    <row r="49" spans="1:20" customHeight="1" ht="5.1" s="9" customFormat="1">
      <c r="D49" s="4"/>
      <c r="E49" s="4"/>
      <c r="I49" s="284"/>
      <c r="J49" s="284"/>
      <c r="K49" s="284"/>
      <c r="L49" s="284"/>
      <c r="M49" s="284"/>
      <c r="N49" s="284"/>
      <c r="O49" s="284"/>
      <c r="P49" s="284"/>
      <c r="Q49" s="284"/>
      <c r="R49" s="284"/>
    </row>
    <row r="50" spans="1:20">
      <c r="I50" s="33" t="str">
        <f>I46*Metodo_Flussi_Cassa_DCF!I66</f>
        <v>0</v>
      </c>
    </row>
    <row r="51" spans="1:20" customHeight="1" ht="12">
      <c r="D51" s="127" t="s">
        <v>151</v>
      </c>
      <c r="E51" s="128"/>
      <c r="F51" s="129"/>
      <c r="G51" s="129"/>
      <c r="H51" s="129"/>
      <c r="I51" s="129" t="str">
        <f>IF(I$16&lt;1,I50,I46)</f>
        <v>0</v>
      </c>
      <c r="J51" s="129" t="str">
        <f>IF(J$16&lt;1,J50,J46)</f>
        <v>0</v>
      </c>
      <c r="K51" s="129" t="str">
        <f>IF(K$16&lt;1,K50,K46)</f>
        <v>0</v>
      </c>
      <c r="L51" s="129" t="str">
        <f>IF(L$16&lt;1,L50,L46)</f>
        <v>0</v>
      </c>
      <c r="M51" s="129" t="str">
        <f>IF(M$16&lt;1,M50,M46)</f>
        <v>0</v>
      </c>
      <c r="N51" s="129"/>
      <c r="O51" s="129"/>
      <c r="P51" s="129"/>
      <c r="Q51" s="129"/>
      <c r="R51" s="129"/>
    </row>
    <row r="52" spans="1:20" customHeight="1" ht="12"/>
    <row r="53" spans="1:20" customHeight="1" ht="12" s="19" customFormat="1">
      <c r="D53" s="192" t="s">
        <v>152</v>
      </c>
      <c r="E53" s="192"/>
      <c r="F53" s="192"/>
      <c r="G53" s="192"/>
      <c r="H53" s="192"/>
      <c r="I53" s="192" t="str">
        <f>I34-I51</f>
        <v>0</v>
      </c>
      <c r="J53" s="192" t="str">
        <f>J34-J51</f>
        <v>0</v>
      </c>
      <c r="K53" s="192" t="str">
        <f>K34-K51</f>
        <v>0</v>
      </c>
      <c r="L53" s="192" t="str">
        <f>L34-L51</f>
        <v>0</v>
      </c>
      <c r="M53" s="192" t="str">
        <f>M34-M51</f>
        <v>0</v>
      </c>
      <c r="N53" s="192"/>
      <c r="O53" s="192"/>
      <c r="P53" s="192"/>
      <c r="Q53" s="192"/>
      <c r="R53" s="192"/>
    </row>
    <row r="54" spans="1:20" customHeight="1" ht="12">
      <c r="D54" t="s">
        <v>153</v>
      </c>
      <c r="I54" s="191" t="str">
        <f>1/(1+I$47)^I$16</f>
        <v>0</v>
      </c>
      <c r="J54" s="191" t="str">
        <f>1/(1+J$47)^J$16</f>
        <v>0</v>
      </c>
      <c r="K54" s="191" t="str">
        <f>1/(1+K$47)^K$16</f>
        <v>0</v>
      </c>
      <c r="L54" s="191" t="str">
        <f>1/(1+L$47)^L$16</f>
        <v>0</v>
      </c>
      <c r="M54" s="191" t="str">
        <f>1/(1+M$47)^M$16</f>
        <v>0</v>
      </c>
      <c r="N54" s="191"/>
      <c r="O54" s="191"/>
      <c r="P54" s="191"/>
      <c r="Q54" s="191"/>
      <c r="R54" s="191"/>
    </row>
    <row r="55" spans="1:20">
      <c r="D55" t="s">
        <v>154</v>
      </c>
      <c r="I55" s="286" t="str">
        <f>1/(1+I$48)^I$16</f>
        <v>0</v>
      </c>
      <c r="J55" s="286" t="str">
        <f>1/(1+J$48)^J$16</f>
        <v>0</v>
      </c>
      <c r="K55" s="286" t="str">
        <f>1/(1+K$48)^K$16</f>
        <v>0</v>
      </c>
      <c r="L55" s="286" t="str">
        <f>1/(1+L$48)^L$16</f>
        <v>0</v>
      </c>
      <c r="M55" s="286" t="str">
        <f>1/(1+M$48)^M$16</f>
        <v>0</v>
      </c>
      <c r="N55" s="286"/>
      <c r="O55" s="286"/>
      <c r="P55" s="286"/>
      <c r="Q55" s="286"/>
      <c r="R55" s="286"/>
    </row>
    <row r="56" spans="1:20">
      <c r="D56" s="285" t="s">
        <v>155</v>
      </c>
      <c r="E56" s="285"/>
      <c r="F56" s="285"/>
      <c r="G56" s="285"/>
      <c r="H56" s="285"/>
      <c r="I56" s="285" t="str">
        <f>IF(I53&lt;0,I53*I55,I53*I54)</f>
        <v>0</v>
      </c>
      <c r="J56" s="285" t="str">
        <f>IF(J53&lt;0,J53*J55,J53*J54)</f>
        <v>0</v>
      </c>
      <c r="K56" s="285" t="str">
        <f>IF(K53&lt;0,K53*K55,K53*K54)</f>
        <v>0</v>
      </c>
      <c r="L56" s="285" t="str">
        <f>IF(L53&lt;0,L53*L55,L53*L54)</f>
        <v>0</v>
      </c>
      <c r="M56" s="285" t="str">
        <f>IF(M53&lt;0,M53*M55,M53*M54)</f>
        <v>0</v>
      </c>
      <c r="N56" s="285"/>
      <c r="O56" s="285"/>
      <c r="P56" s="285"/>
      <c r="Q56" s="285"/>
      <c r="R56" s="285"/>
    </row>
    <row r="57" spans="1:20">
      <c r="D57" s="66" t="s">
        <v>156</v>
      </c>
      <c r="E57" s="66"/>
      <c r="F57" s="283" t="str">
        <f>+SUM(I56:M56)</f>
        <v>0</v>
      </c>
      <c r="G57" s="66"/>
      <c r="H57" s="66"/>
      <c r="I57" s="66"/>
      <c r="J57" s="66"/>
      <c r="K57" s="66"/>
      <c r="L57" s="66"/>
      <c r="M57" s="66"/>
      <c r="N57" s="66"/>
    </row>
    <row r="58" spans="1:20" hidden="true" outlineLevel="1">
      <c r="D58" s="19" t="s">
        <v>93</v>
      </c>
      <c r="E58" s="19"/>
      <c r="F58" s="19"/>
      <c r="G58" s="19"/>
      <c r="H58" s="19"/>
      <c r="I58" s="19"/>
      <c r="J58" s="19"/>
      <c r="K58" s="19"/>
      <c r="L58" s="19"/>
      <c r="M58" s="19"/>
      <c r="N58" s="19"/>
    </row>
    <row r="59" spans="1:20" hidden="true" outlineLevel="1">
      <c r="D59" s="3" t="s">
        <v>157</v>
      </c>
      <c r="N59" s="5"/>
    </row>
    <row r="60" spans="1:20" hidden="true" outlineLevel="1">
      <c r="D60" s="3" t="s">
        <v>158</v>
      </c>
      <c r="N60" s="5"/>
    </row>
    <row r="61" spans="1:20" hidden="true" outlineLevel="1">
      <c r="D61" s="194" t="s">
        <v>159</v>
      </c>
      <c r="E61" s="106"/>
      <c r="F61" s="106"/>
      <c r="G61" s="106"/>
      <c r="H61" s="106"/>
      <c r="I61" s="106"/>
      <c r="J61" s="106"/>
      <c r="K61" s="106"/>
      <c r="L61" s="106"/>
      <c r="M61" s="106"/>
      <c r="N61" s="195"/>
    </row>
    <row r="62" spans="1:20" collapsed="true">
      <c r="D62" s="3"/>
      <c r="N62" s="5"/>
    </row>
    <row r="63" spans="1:20" customHeight="1" ht="12">
      <c r="D63" s="144" t="s">
        <v>160</v>
      </c>
      <c r="E63" s="145"/>
      <c r="F63" s="146" t="str">
        <f>+F39+F57</f>
        <v>0</v>
      </c>
    </row>
    <row r="64" spans="1:20" customHeight="1" ht="5.1"/>
    <row r="66" spans="1:20">
      <c r="D66" t="str">
        <f>Metodo_Flussi_Cassa_DCF!D116</f>
        <v>0</v>
      </c>
      <c r="E66" t="str">
        <f>Metodo_Flussi_Cassa_DCF!E116</f>
        <v>0</v>
      </c>
      <c r="F66" t="str">
        <f>Metodo_Flussi_Cassa_DCF!F116</f>
        <v>0</v>
      </c>
    </row>
    <row r="68" spans="1:20" customHeight="1" ht="12">
      <c r="D68" s="144" t="str">
        <f>Metodo_Flussi_Cassa_DCF!D106</f>
        <v>0</v>
      </c>
      <c r="E68" s="145" t="str">
        <f>Metodo_Flussi_Cassa_DCF!E121</f>
        <v>0</v>
      </c>
      <c r="F68" s="146" t="str">
        <f>F63-F66</f>
        <v>0</v>
      </c>
    </row>
    <row r="69" spans="1:20" customHeight="1" ht="5.1"/>
    <row r="70" spans="1:20">
      <c r="D70" s="250" t="str">
        <f>"EBITDA "&amp;YEAR(CYE)+1</f>
        <v>0</v>
      </c>
      <c r="E70" s="251"/>
      <c r="F70" s="252" t="str">
        <f>Metodo_Flussi_Cassa_DCF!F110</f>
        <v>0</v>
      </c>
      <c r="G70" s="131"/>
      <c r="H70" s="7"/>
      <c r="I70" s="7"/>
      <c r="J70" s="4"/>
      <c r="K70" s="4"/>
      <c r="L70" s="4"/>
      <c r="M70" s="7"/>
      <c r="N70" s="7"/>
      <c r="O70" s="9"/>
      <c r="P70" s="9"/>
      <c r="Q70" s="9"/>
      <c r="R70" s="9"/>
      <c r="S70" s="9"/>
      <c r="T70" s="9"/>
    </row>
    <row r="71" spans="1:20">
      <c r="D71" s="250" t="str">
        <f>"EV/ "&amp;D70</f>
        <v>0</v>
      </c>
      <c r="E71" s="251"/>
      <c r="F71" s="253" t="str">
        <f>F$68/F70</f>
        <v>0</v>
      </c>
      <c r="G71" s="131"/>
      <c r="H71" s="7"/>
      <c r="I71" s="7"/>
      <c r="J71" s="4"/>
      <c r="K71" s="4"/>
      <c r="L71" s="4"/>
      <c r="M71" s="7"/>
      <c r="N71" s="7"/>
      <c r="O71" s="9"/>
      <c r="P71" s="9"/>
      <c r="Q71" s="9"/>
      <c r="R71" s="9"/>
      <c r="S71" s="9"/>
      <c r="T71" s="9"/>
    </row>
    <row r="73" spans="1:20">
      <c r="D73" s="250" t="str">
        <f>"Ricavi "&amp;YEAR(CYE)+1</f>
        <v>0</v>
      </c>
      <c r="E73" s="251"/>
      <c r="F73" s="252" t="str">
        <f>Metodo_Flussi_Cassa_DCF!F113</f>
        <v>0</v>
      </c>
    </row>
    <row r="74" spans="1:20">
      <c r="D74" s="250" t="str">
        <f>"EV/ "&amp;D73</f>
        <v>0</v>
      </c>
      <c r="E74" s="251"/>
      <c r="F74" s="301" t="str">
        <f>F$68/F73</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5:M6"/>
  </mergeCells>
  <printOptions gridLines="false" gridLinesSet="true"/>
  <pageMargins left="0.7" right="0.7" top="0.75" bottom="0.75" header="0.3" footer="0.3"/>
  <pageSetup paperSize="9" orientation="portrait" scale="74"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Input</vt:lpstr>
      <vt:lpstr>Metodo_Flussi_Cassa_DCF</vt:lpstr>
      <vt:lpstr>Metodo_Patrimoniale_Misto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iwright</dc:creator>
  <cp:lastModifiedBy>amministratore</cp:lastModifiedBy>
  <dcterms:created xsi:type="dcterms:W3CDTF">2010-05-07T12:25:41+00:00</dcterms:created>
  <dcterms:modified xsi:type="dcterms:W3CDTF">2017-11-14T09:24:17+00:00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